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9465" activeTab="2"/>
  </bookViews>
  <sheets>
    <sheet name="2008 Recap" sheetId="1" r:id="rId1"/>
    <sheet name="Menu" sheetId="2" r:id="rId2"/>
    <sheet name="S'mores" sheetId="3" r:id="rId3"/>
  </sheets>
  <definedNames>
    <definedName name="_xlnm.Print_Area" localSheetId="1">'Menu'!$A$1:$AC$88</definedName>
    <definedName name="_xlnm.Print_Titles" localSheetId="1">'Menu'!$A:$C,'Menu'!$1:$4</definedName>
  </definedNames>
  <calcPr fullCalcOnLoad="1"/>
</workbook>
</file>

<file path=xl/sharedStrings.xml><?xml version="1.0" encoding="utf-8"?>
<sst xmlns="http://schemas.openxmlformats.org/spreadsheetml/2006/main" count="322" uniqueCount="273">
  <si>
    <t>STEW LEONARD'S FOOD ORDER</t>
  </si>
  <si>
    <t>STEWS ORDER</t>
  </si>
  <si>
    <t>PRICING INFO</t>
  </si>
  <si>
    <t>05 ORDR</t>
  </si>
  <si>
    <t>005 DTL</t>
  </si>
  <si>
    <t>2006 PLANNING</t>
  </si>
  <si>
    <t>NOTES</t>
  </si>
  <si>
    <t>Lawless Invent.</t>
  </si>
  <si>
    <t>Inv</t>
  </si>
  <si>
    <t>2006 RESULTS NOTES FOR 2007</t>
  </si>
  <si>
    <t>DRINKS</t>
  </si>
  <si>
    <t>descrip</t>
  </si>
  <si>
    <t>Qty</t>
  </si>
  <si>
    <t>gallons</t>
  </si>
  <si>
    <t>ORDERED</t>
  </si>
  <si>
    <t>Evening</t>
  </si>
  <si>
    <t>Fruit Punch</t>
  </si>
  <si>
    <t>1/2 gal</t>
  </si>
  <si>
    <t>1 (2 ltrs) btle</t>
  </si>
  <si>
    <t>Cold rainy day, fluid use was down</t>
  </si>
  <si>
    <t>Ice Tea</t>
  </si>
  <si>
    <t>Lemonade</t>
  </si>
  <si>
    <t>3 59 oz btls</t>
  </si>
  <si>
    <t xml:space="preserve">Water </t>
  </si>
  <si>
    <t>2.5 gal</t>
  </si>
  <si>
    <t>Decrease</t>
  </si>
  <si>
    <t>2 5 gallon containers</t>
  </si>
  <si>
    <t>27.5 gal/</t>
  </si>
  <si>
    <t>about right, given weather</t>
  </si>
  <si>
    <t>2 ltr Lemonade</t>
  </si>
  <si>
    <t>Morning</t>
  </si>
  <si>
    <t>1% milk</t>
  </si>
  <si>
    <t>Orange Juice</t>
  </si>
  <si>
    <t>1 59 oz btl</t>
  </si>
  <si>
    <t>Stew's Coffee</t>
  </si>
  <si>
    <t>can</t>
  </si>
  <si>
    <t>1 lb ground coffee</t>
  </si>
  <si>
    <t>1/2 &amp; 1/2</t>
  </si>
  <si>
    <t>SUPPLIES</t>
  </si>
  <si>
    <t>Kingsford Charcoal</t>
  </si>
  <si>
    <t>Lighter Fluid</t>
  </si>
  <si>
    <t>Paper Plates</t>
  </si>
  <si>
    <t>60/pkg</t>
  </si>
  <si>
    <t>115 plates</t>
  </si>
  <si>
    <t>use fr inventory</t>
  </si>
  <si>
    <t>Paper Cups</t>
  </si>
  <si>
    <t>40/pkg</t>
  </si>
  <si>
    <t>Increase</t>
  </si>
  <si>
    <t>108 juice cups</t>
  </si>
  <si>
    <t>60 Hot &amp; Cold cups</t>
  </si>
  <si>
    <t>Paper Towels</t>
  </si>
  <si>
    <t>3 rolls/pkg</t>
  </si>
  <si>
    <t>Napkins</t>
  </si>
  <si>
    <t>1 pkg</t>
  </si>
  <si>
    <t>Utencil Packs (f/k/s)</t>
  </si>
  <si>
    <t>72 forks</t>
  </si>
  <si>
    <t>Pampers Baby Wipes</t>
  </si>
  <si>
    <t>Hand Sanitizer</t>
  </si>
  <si>
    <t>NEW</t>
  </si>
  <si>
    <t>Clorox Wipes</t>
  </si>
  <si>
    <t>Garbage Bags</t>
  </si>
  <si>
    <t>Delivery Fee</t>
  </si>
  <si>
    <t>BREAKFAST</t>
  </si>
  <si>
    <t>Eggs</t>
  </si>
  <si>
    <t>18/pk</t>
  </si>
  <si>
    <t>Jones Sausages</t>
  </si>
  <si>
    <t>11/pk</t>
  </si>
  <si>
    <t>Blueberry Mini-Muff</t>
  </si>
  <si>
    <t>12/pk</t>
  </si>
  <si>
    <t>only 1 kid ate.  Reduce!</t>
  </si>
  <si>
    <t>Bagels-assorted</t>
  </si>
  <si>
    <t>1 doz (Frozen)</t>
  </si>
  <si>
    <t>Donut Holes</t>
  </si>
  <si>
    <t>48/pk</t>
  </si>
  <si>
    <t>??? 3 box Hostess donuts</t>
  </si>
  <si>
    <t>Strawberry Jam</t>
  </si>
  <si>
    <t>quart</t>
  </si>
  <si>
    <t>Margarine</t>
  </si>
  <si>
    <t>tub</t>
  </si>
  <si>
    <t>Cream Cheese</t>
  </si>
  <si>
    <t>??? 3</t>
  </si>
  <si>
    <t>Sugar</t>
  </si>
  <si>
    <t>DINNER</t>
  </si>
  <si>
    <t>servings</t>
  </si>
  <si>
    <t>Grill</t>
  </si>
  <si>
    <t>Marinated Flank Stk</t>
  </si>
  <si>
    <t>5 serv/steak</t>
  </si>
  <si>
    <t xml:space="preserve">Just right.  Well received. </t>
  </si>
  <si>
    <t>Chuck Patties</t>
  </si>
  <si>
    <t>8/box</t>
  </si>
  <si>
    <t>40 All Beef Hot Dogs</t>
  </si>
  <si>
    <t>Too many, kids ate steak (30 leftover)</t>
  </si>
  <si>
    <t>Hot Dogs</t>
  </si>
  <si>
    <t>8/pkg</t>
  </si>
  <si>
    <t>16 All Beef Hot Dogs</t>
  </si>
  <si>
    <t>40 Left over (5 pkgs)</t>
  </si>
  <si>
    <t>If assume 2 hotdogs/serving-- would still be 133 servings for 100 people</t>
  </si>
  <si>
    <t>Baked Beans</t>
  </si>
  <si>
    <t>Hamburgar Rolls</t>
  </si>
  <si>
    <t>?</t>
  </si>
  <si>
    <t>40 Burger Rolls</t>
  </si>
  <si>
    <t>Hotdog Rolls</t>
  </si>
  <si>
    <t>16 Hot Dog Rolls</t>
  </si>
  <si>
    <t>Garlic Bread</t>
  </si>
  <si>
    <t>Ketchup</t>
  </si>
  <si>
    <t>1 botle</t>
  </si>
  <si>
    <t>Way too much. Order 1 plus Heinz pack</t>
  </si>
  <si>
    <t>Picnic Pack (Ketch/must/relish)</t>
  </si>
  <si>
    <t>Am. Cheese Slice</t>
  </si>
  <si>
    <t>Cold Sides</t>
  </si>
  <si>
    <t>Fresh Fruit Salad</t>
  </si>
  <si>
    <t>Fruit Platter</t>
  </si>
  <si>
    <t>Ran out.  Was preferred over Fruit Salad</t>
  </si>
  <si>
    <t>Veg Platter w/lemon parmesan</t>
  </si>
  <si>
    <t>Ran out early.  Should increase</t>
  </si>
  <si>
    <t>Tosed Garden Salad</t>
  </si>
  <si>
    <t>Not eatten.  Stews delivered 2</t>
  </si>
  <si>
    <t>Caesar Salad</t>
  </si>
  <si>
    <t>ran out in '05, added Tossed Green in '06</t>
  </si>
  <si>
    <t>recd 1, but 2 tossed.  All caesar eaten.</t>
  </si>
  <si>
    <t>Cole Slaw</t>
  </si>
  <si>
    <t>No leftovers</t>
  </si>
  <si>
    <t>Potato Salad</t>
  </si>
  <si>
    <t>Reduce to 1.  Entire tray left</t>
  </si>
  <si>
    <t>Snacks</t>
  </si>
  <si>
    <t>Ran out,.  Might explain too many chips.</t>
  </si>
  <si>
    <t>Pottatoe Chips</t>
  </si>
  <si>
    <t>3 bags chips/cheese doodles</t>
  </si>
  <si>
    <t>Triscuits- 1 box</t>
  </si>
  <si>
    <t>Desserts</t>
  </si>
  <si>
    <t>Mini-Choc. Chips</t>
  </si>
  <si>
    <t>48/pkg</t>
  </si>
  <si>
    <t>Reduce to 1!  Way too many!</t>
  </si>
  <si>
    <t>Xtra Lge Cookie Platter</t>
  </si>
  <si>
    <t>80/tray</t>
  </si>
  <si>
    <t>Marshmellows</t>
  </si>
  <si>
    <t>bags</t>
  </si>
  <si>
    <t>4 bags</t>
  </si>
  <si>
    <t>Graham Crackers</t>
  </si>
  <si>
    <t>3 boxes</t>
  </si>
  <si>
    <t>Hershey's Choc.</t>
  </si>
  <si>
    <t>6 bars/pkg</t>
  </si>
  <si>
    <t>EA pkg makes 18 smores at least (prob 24)</t>
  </si>
  <si>
    <t>Bags of Ice</t>
  </si>
  <si>
    <t>Double ice fr 07</t>
  </si>
  <si>
    <t>07 prob. Had 2 too many steaks</t>
  </si>
  <si>
    <t>07 prob right, only 1 box hamburgar left over</t>
  </si>
  <si>
    <t>07 only 3 pkgs hotdogs left over</t>
  </si>
  <si>
    <t>07 ran out of Lemonade</t>
  </si>
  <si>
    <t>07 used 1/4 of order, should substitute</t>
  </si>
  <si>
    <t>07 buttered ziti- ran out</t>
  </si>
  <si>
    <t>2006\ ADJUSTED</t>
  </si>
  <si>
    <t>2007 notes for 2008</t>
  </si>
  <si>
    <t>07 suggestion to cut chips by 1/3</t>
  </si>
  <si>
    <t>08 sugar fr inventory</t>
  </si>
  <si>
    <t>Servings</t>
  </si>
  <si>
    <t>6 rolls</t>
  </si>
  <si>
    <t>4 boxes</t>
  </si>
  <si>
    <t>verify count</t>
  </si>
  <si>
    <t>07 prob had 1 loaf too many</t>
  </si>
  <si>
    <t>Portabello Mushrooms</t>
  </si>
  <si>
    <t>Sun Chips</t>
  </si>
  <si>
    <t>chged to 34/pkg</t>
  </si>
  <si>
    <t>6/pkg</t>
  </si>
  <si>
    <t>NEW!  (for vegtarians)</t>
  </si>
  <si>
    <t>Toast bread (French Tst)</t>
  </si>
  <si>
    <t>16/loaf</t>
  </si>
  <si>
    <t>NEW French Toast</t>
  </si>
  <si>
    <t>Syrup</t>
  </si>
  <si>
    <t>Confection Sugar</t>
  </si>
  <si>
    <t>08 increase for morning cooking</t>
  </si>
  <si>
    <t>NEW O8  Kay's supplies</t>
  </si>
  <si>
    <t>NEW 08  Kay's supplies</t>
  </si>
  <si>
    <t>08 larger crowd and hot weather</t>
  </si>
  <si>
    <t>08 incr. due to popularity &amp; crowd</t>
  </si>
  <si>
    <t>Butter Sticks (lb box)</t>
  </si>
  <si>
    <t>4 sticks</t>
  </si>
  <si>
    <t>Pam</t>
  </si>
  <si>
    <t>Vanilla Extract</t>
  </si>
  <si>
    <t>1 bottle</t>
  </si>
  <si>
    <t>Chocolate:</t>
  </si>
  <si>
    <t>Squares/bar</t>
  </si>
  <si>
    <t>s'more/bar</t>
  </si>
  <si>
    <t>Est. of # s'mores</t>
  </si>
  <si>
    <t>number of bars/pkg</t>
  </si>
  <si>
    <t>s'mores/pkg</t>
  </si>
  <si>
    <t>08 increase (crowd &amp; french toast 2 gal.)</t>
  </si>
  <si>
    <t>Apple Juice</t>
  </si>
  <si>
    <t>NEW (lg Crowd, pref for Apple.)</t>
  </si>
  <si>
    <t>12/pkg</t>
  </si>
  <si>
    <t>Maccoroni &amp; Cheese Tray</t>
  </si>
  <si>
    <t>Penne Pasta w/Butter Tray</t>
  </si>
  <si>
    <t>Tostito Corn Chips</t>
  </si>
  <si>
    <t>S/L Salsa</t>
  </si>
  <si>
    <t>Tray</t>
  </si>
  <si>
    <t>QTY</t>
  </si>
  <si>
    <t xml:space="preserve">07 perfect </t>
  </si>
  <si>
    <t>2008 Recap</t>
  </si>
  <si>
    <t>Ordered for:</t>
  </si>
  <si>
    <t>Dinner</t>
  </si>
  <si>
    <t>Breakfast</t>
  </si>
  <si>
    <t>Actuals</t>
  </si>
  <si>
    <t>Entire Families that Bagged:</t>
  </si>
  <si>
    <t>% of Total No-Shows</t>
  </si>
  <si>
    <t>% w/in diff. family mixes</t>
  </si>
  <si>
    <t xml:space="preserve">     No Shows</t>
  </si>
  <si>
    <t>Packing items:</t>
  </si>
  <si>
    <t>Weather:  Extremely Hot and Humid</t>
  </si>
  <si>
    <t>DiMeglio (leaving pack?)</t>
  </si>
  <si>
    <t>Lambs (Tiger- warning only)</t>
  </si>
  <si>
    <t>Don't put evening drinks (lemon ade, tea, punch) with morning beverages.  (Ran out, but then discovered the additional drinks in the morning.</t>
  </si>
  <si>
    <t>Not on Stew's List by Error</t>
  </si>
  <si>
    <t>Hand Wipes- KLS brought from Peters</t>
  </si>
  <si>
    <t>Hand sanitizer-  wipes seemed to be fine.  Take off.</t>
  </si>
  <si>
    <t>Leftover:  1 Caesar salad, approx 2 flank steaks (breakfast), 6 packs hotdoogs, 2 bags plain chips, 1 vegetable tray.)</t>
  </si>
  <si>
    <t>48 extra dogs not explained by attendance variance:  cut hot dogs by  3 packs</t>
  </si>
  <si>
    <t xml:space="preserve">Breakfast order appeared to be right for forecasted 80, but only 40 were there </t>
  </si>
  <si>
    <t>Cooking sausage directly on grills- great (they should have been brown &amp; serve though)</t>
  </si>
  <si>
    <t>Breakfast order</t>
  </si>
  <si>
    <t>Sausages were not Brown &amp; Serve-- need to revisit with Stews in 2009</t>
  </si>
  <si>
    <t>Cut vegetable tray down to 2-- wasn't popular</t>
  </si>
  <si>
    <t>French toast-- huge success-- on Jelly roll pans over grills.  Easy &amp; great!</t>
  </si>
  <si>
    <t>Grill equipment (long forks, tongs!) &amp; real serving stuff (if not in inventory)</t>
  </si>
  <si>
    <t>Stews Order</t>
  </si>
  <si>
    <t>Equipment (assess after Pack Inventory)</t>
  </si>
  <si>
    <t>Don't order WATER anymore-- Use Well pump</t>
  </si>
  <si>
    <t>Don't order lemonade &amp; ice tea-- Make Crystal Light!!!!!!</t>
  </si>
  <si>
    <t>Coffee-- KLS donated from home.</t>
  </si>
  <si>
    <t>Inventory</t>
  </si>
  <si>
    <t>Costco</t>
  </si>
  <si>
    <t>Stew's</t>
  </si>
  <si>
    <t>Order</t>
  </si>
  <si>
    <t>Hot Cups (Coffee)</t>
  </si>
  <si>
    <t>plenty</t>
  </si>
  <si>
    <t>150 9oz</t>
  </si>
  <si>
    <t>10 oz</t>
  </si>
  <si>
    <t>2009 (Using water fr pump)</t>
  </si>
  <si>
    <t>2009 Notes</t>
  </si>
  <si>
    <t>MUST BE BROWN &amp; SERVE</t>
  </si>
  <si>
    <t>2 doz</t>
  </si>
  <si>
    <t>2 packs</t>
  </si>
  <si>
    <t>1 doz</t>
  </si>
  <si>
    <t>1 lb</t>
  </si>
  <si>
    <t>Kay</t>
  </si>
  <si>
    <t>Brings</t>
  </si>
  <si>
    <t>Sifter</t>
  </si>
  <si>
    <t>x</t>
  </si>
  <si>
    <t>water pump</t>
  </si>
  <si>
    <t>water pump &amp; Country Time</t>
  </si>
  <si>
    <t>water pump &amp; Lipton</t>
  </si>
  <si>
    <t>water pump &amp; crystal light?</t>
  </si>
  <si>
    <t>Increase bags of ice from 30 to 45 if don't go to water from the well and water based drinks (Crystal Lite)</t>
  </si>
  <si>
    <t>tons!!!!</t>
  </si>
  <si>
    <t>very popular</t>
  </si>
  <si>
    <t>chged to 24/pack in 2009</t>
  </si>
  <si>
    <t>????</t>
  </si>
  <si>
    <t>Leftover:  2 boxes donut holes (48 ea), 9 boxes sausage, 36 eggs (1/2 of order)</t>
  </si>
  <si>
    <t>S'MORE CHOCOLATE CALCULATOR!</t>
  </si>
  <si>
    <t>Marshmellos:</t>
  </si>
  <si>
    <t>Marshmellos &amp; Graham Crackers-- 1 pkg each for 20-25 s'mores</t>
  </si>
  <si>
    <t># of choc. Squares/ s'more (rec. 2, some will use 3)</t>
  </si>
  <si>
    <t>Choc.</t>
  </si>
  <si>
    <t>Graham Crackers:</t>
  </si>
  <si>
    <t>Boxes of graham crackers</t>
  </si>
  <si>
    <t>Bags of marshmellos</t>
  </si>
  <si>
    <t>s'mores per graham cracker boxes</t>
  </si>
  <si>
    <t>s'mores/pkg per bag of marshmellos</t>
  </si>
  <si>
    <r>
      <t>OR</t>
    </r>
    <r>
      <rPr>
        <sz val="10"/>
        <rFont val="Arial"/>
        <family val="0"/>
      </rPr>
      <t>, est. of # of Hershey's choc BARs needed</t>
    </r>
  </si>
  <si>
    <t>Assumptions</t>
  </si>
  <si>
    <t>Purchase Recommendations</t>
  </si>
  <si>
    <t>Buy:</t>
  </si>
  <si>
    <t>Est. of # PACKAGES of Hershey's choc. (6 bars/pkg)</t>
  </si>
  <si>
    <t>For this many s'mores: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</si>
</sst>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8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workbookViewId="0" topLeftCell="A19">
      <selection activeCell="C51" sqref="C51"/>
    </sheetView>
  </sheetViews>
  <sheetFormatPr defaultColWidth="9.140625" defaultRowHeight="12.75"/>
  <cols>
    <col min="3" max="3" width="115.7109375" style="0" customWidth="1"/>
  </cols>
  <sheetData>
    <row r="1" ht="12.75">
      <c r="C1" s="1" t="s">
        <v>197</v>
      </c>
    </row>
    <row r="3" ht="12.75">
      <c r="C3" t="s">
        <v>207</v>
      </c>
    </row>
    <row r="6" spans="1:2" ht="12.75">
      <c r="A6" s="7" t="s">
        <v>199</v>
      </c>
      <c r="B6" s="7" t="s">
        <v>200</v>
      </c>
    </row>
    <row r="7" spans="1:3" ht="12.75">
      <c r="A7">
        <v>120</v>
      </c>
      <c r="B7">
        <v>80</v>
      </c>
      <c r="C7" t="s">
        <v>198</v>
      </c>
    </row>
    <row r="8" spans="1:3" ht="12.75">
      <c r="A8">
        <v>96</v>
      </c>
      <c r="B8">
        <v>47</v>
      </c>
      <c r="C8" t="s">
        <v>201</v>
      </c>
    </row>
    <row r="9" spans="1:3" ht="12.75">
      <c r="A9" s="26">
        <f>+A7-A8</f>
        <v>24</v>
      </c>
      <c r="B9" s="26">
        <f>+B7-B8</f>
        <v>33</v>
      </c>
      <c r="C9" s="3" t="s">
        <v>205</v>
      </c>
    </row>
    <row r="10" spans="1:2" ht="12.75">
      <c r="A10" s="33">
        <f>+A9/A7</f>
        <v>0.2</v>
      </c>
      <c r="B10" s="33">
        <f>+B9/B7</f>
        <v>0.4125</v>
      </c>
    </row>
    <row r="11" ht="12.75">
      <c r="A11" s="33"/>
    </row>
    <row r="12" ht="12.75">
      <c r="C12" s="7" t="s">
        <v>202</v>
      </c>
    </row>
    <row r="13" spans="1:3" ht="12.75">
      <c r="A13">
        <v>-4</v>
      </c>
      <c r="B13">
        <v>-5</v>
      </c>
      <c r="C13" t="s">
        <v>209</v>
      </c>
    </row>
    <row r="14" spans="1:3" ht="12.75">
      <c r="A14">
        <v>-4</v>
      </c>
      <c r="B14">
        <v>-4</v>
      </c>
      <c r="C14" t="s">
        <v>208</v>
      </c>
    </row>
    <row r="15" spans="1:2" ht="12.75">
      <c r="A15" s="34">
        <f>SUM(A13:A14)</f>
        <v>-8</v>
      </c>
      <c r="B15" s="34">
        <f>SUM(B13:B14)</f>
        <v>-9</v>
      </c>
    </row>
    <row r="16" spans="1:3" ht="12.75">
      <c r="A16" s="33">
        <f>+A15/A9</f>
        <v>-0.3333333333333333</v>
      </c>
      <c r="B16" s="33">
        <f>+B15/B9</f>
        <v>-0.2727272727272727</v>
      </c>
      <c r="C16" t="s">
        <v>203</v>
      </c>
    </row>
    <row r="17" spans="1:3" ht="12.75">
      <c r="A17" s="33">
        <f>1+A16</f>
        <v>0.6666666666666667</v>
      </c>
      <c r="B17" s="33">
        <f>1+B16</f>
        <v>0.7272727272727273</v>
      </c>
      <c r="C17" t="s">
        <v>204</v>
      </c>
    </row>
    <row r="19" ht="12.75">
      <c r="C19" s="7" t="s">
        <v>206</v>
      </c>
    </row>
    <row r="20" ht="12.75">
      <c r="C20" t="s">
        <v>251</v>
      </c>
    </row>
    <row r="21" ht="12.75">
      <c r="C21" t="s">
        <v>210</v>
      </c>
    </row>
    <row r="23" ht="12.75">
      <c r="C23" s="7" t="s">
        <v>224</v>
      </c>
    </row>
    <row r="24" ht="12.75">
      <c r="C24" t="s">
        <v>222</v>
      </c>
    </row>
    <row r="26" ht="12.75">
      <c r="C26" s="7" t="s">
        <v>199</v>
      </c>
    </row>
    <row r="27" ht="12.75">
      <c r="C27" t="s">
        <v>214</v>
      </c>
    </row>
    <row r="28" ht="12.75">
      <c r="C28" s="3" t="s">
        <v>215</v>
      </c>
    </row>
    <row r="29" ht="12.75">
      <c r="C29" t="s">
        <v>220</v>
      </c>
    </row>
    <row r="31" ht="12.75">
      <c r="C31" s="7" t="s">
        <v>218</v>
      </c>
    </row>
    <row r="32" ht="12.75">
      <c r="C32" t="s">
        <v>256</v>
      </c>
    </row>
    <row r="33" ht="12.75">
      <c r="C33" t="s">
        <v>216</v>
      </c>
    </row>
    <row r="34" ht="12.75">
      <c r="C34" t="s">
        <v>217</v>
      </c>
    </row>
    <row r="35" ht="12.75">
      <c r="C35" t="s">
        <v>221</v>
      </c>
    </row>
    <row r="37" ht="12.75">
      <c r="C37" s="7" t="s">
        <v>223</v>
      </c>
    </row>
    <row r="38" ht="12.75">
      <c r="C38" t="s">
        <v>213</v>
      </c>
    </row>
    <row r="39" ht="12.75">
      <c r="C39" t="s">
        <v>219</v>
      </c>
    </row>
    <row r="40" ht="12.75">
      <c r="C40" t="s">
        <v>225</v>
      </c>
    </row>
    <row r="41" ht="12.75">
      <c r="C41" t="s">
        <v>226</v>
      </c>
    </row>
    <row r="43" ht="12.75">
      <c r="C43" s="6" t="s">
        <v>211</v>
      </c>
    </row>
    <row r="44" ht="12.75">
      <c r="C44" t="s">
        <v>212</v>
      </c>
    </row>
    <row r="45" ht="12.75">
      <c r="C45" t="s">
        <v>227</v>
      </c>
    </row>
  </sheetData>
  <printOptions/>
  <pageMargins left="0.75" right="0.75" top="1" bottom="1" header="0.5" footer="0.5"/>
  <pageSetup fitToHeight="1" fitToWidth="1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2"/>
  <sheetViews>
    <sheetView view="pageBreakPreview" zoomScale="60" workbookViewId="0" topLeftCell="A1">
      <pane xSplit="3" ySplit="5" topLeftCell="O4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41" sqref="W41"/>
    </sheetView>
  </sheetViews>
  <sheetFormatPr defaultColWidth="9.140625" defaultRowHeight="12.75"/>
  <cols>
    <col min="1" max="1" width="12.140625" style="0" customWidth="1"/>
    <col min="2" max="2" width="23.421875" style="0" customWidth="1"/>
    <col min="3" max="3" width="13.421875" style="0" customWidth="1"/>
    <col min="4" max="4" width="11.00390625" style="2" hidden="1" customWidth="1"/>
    <col min="5" max="5" width="10.8515625" style="2" hidden="1" customWidth="1"/>
    <col min="6" max="6" width="6.421875" style="2" hidden="1" customWidth="1"/>
    <col min="7" max="7" width="9.140625" style="2" hidden="1" customWidth="1"/>
    <col min="8" max="8" width="52.28125" style="0" hidden="1" customWidth="1"/>
    <col min="9" max="9" width="10.8515625" style="0" hidden="1" customWidth="1"/>
    <col min="10" max="10" width="1.8515625" style="0" hidden="1" customWidth="1"/>
    <col min="11" max="11" width="1.28515625" style="0" hidden="1" customWidth="1"/>
    <col min="12" max="12" width="19.140625" style="0" hidden="1" customWidth="1"/>
    <col min="13" max="13" width="5.140625" style="2" hidden="1" customWidth="1"/>
    <col min="14" max="14" width="38.421875" style="0" hidden="1" customWidth="1"/>
    <col min="15" max="15" width="2.140625" style="0" hidden="1" customWidth="1"/>
    <col min="17" max="17" width="3.7109375" style="0" customWidth="1"/>
    <col min="18" max="18" width="8.8515625" style="2" customWidth="1"/>
    <col min="19" max="19" width="3.7109375" style="0" customWidth="1"/>
    <col min="20" max="20" width="42.28125" style="0" hidden="1" customWidth="1"/>
    <col min="21" max="21" width="0" style="0" hidden="1" customWidth="1"/>
    <col min="22" max="22" width="10.140625" style="2" hidden="1" customWidth="1"/>
    <col min="23" max="23" width="10.140625" style="35" customWidth="1"/>
    <col min="25" max="28" width="9.140625" style="2" customWidth="1"/>
    <col min="29" max="29" width="33.00390625" style="0" customWidth="1"/>
  </cols>
  <sheetData>
    <row r="1" ht="12.75">
      <c r="A1" s="1" t="s">
        <v>0</v>
      </c>
    </row>
    <row r="2" ht="12.75">
      <c r="I2" s="1" t="s">
        <v>151</v>
      </c>
    </row>
    <row r="3" spans="9:24" ht="13.5" thickBot="1">
      <c r="I3" s="1" t="s">
        <v>1</v>
      </c>
      <c r="L3" s="3"/>
      <c r="U3" t="s">
        <v>2</v>
      </c>
      <c r="X3" t="s">
        <v>236</v>
      </c>
    </row>
    <row r="4" spans="4:28" ht="13.5" thickBot="1">
      <c r="D4" s="4" t="s">
        <v>3</v>
      </c>
      <c r="E4" s="5" t="s">
        <v>4</v>
      </c>
      <c r="F4" s="4" t="s">
        <v>5</v>
      </c>
      <c r="H4" s="1" t="s">
        <v>6</v>
      </c>
      <c r="K4" s="6"/>
      <c r="L4" s="6" t="s">
        <v>7</v>
      </c>
      <c r="M4" s="2" t="s">
        <v>8</v>
      </c>
      <c r="N4" s="9" t="s">
        <v>9</v>
      </c>
      <c r="O4" s="11">
        <v>2007</v>
      </c>
      <c r="P4" s="17">
        <v>2008</v>
      </c>
      <c r="Q4" s="17"/>
      <c r="R4" s="27">
        <v>2008</v>
      </c>
      <c r="S4" s="1"/>
      <c r="T4" s="1" t="s">
        <v>152</v>
      </c>
      <c r="U4" s="7">
        <v>2005</v>
      </c>
      <c r="V4" s="8">
        <v>2006</v>
      </c>
      <c r="W4" s="36">
        <v>2009</v>
      </c>
      <c r="X4">
        <v>2009</v>
      </c>
      <c r="Z4" s="2" t="s">
        <v>229</v>
      </c>
      <c r="AA4" s="2" t="s">
        <v>230</v>
      </c>
      <c r="AB4" s="2" t="s">
        <v>243</v>
      </c>
    </row>
    <row r="5" spans="1:29" ht="12.75">
      <c r="A5" s="6" t="s">
        <v>10</v>
      </c>
      <c r="B5" s="6"/>
      <c r="C5" s="6" t="s">
        <v>11</v>
      </c>
      <c r="D5" s="2" t="s">
        <v>12</v>
      </c>
      <c r="E5" s="10" t="s">
        <v>13</v>
      </c>
      <c r="F5" s="2" t="s">
        <v>12</v>
      </c>
      <c r="G5" s="10" t="s">
        <v>13</v>
      </c>
      <c r="I5" s="11" t="s">
        <v>14</v>
      </c>
      <c r="O5" s="28"/>
      <c r="P5" s="1" t="s">
        <v>155</v>
      </c>
      <c r="R5" s="18" t="s">
        <v>195</v>
      </c>
      <c r="W5" s="35" t="s">
        <v>155</v>
      </c>
      <c r="X5" t="s">
        <v>155</v>
      </c>
      <c r="Y5" s="2" t="s">
        <v>228</v>
      </c>
      <c r="Z5" s="2" t="s">
        <v>231</v>
      </c>
      <c r="AA5" s="2" t="s">
        <v>231</v>
      </c>
      <c r="AB5" s="2" t="s">
        <v>244</v>
      </c>
      <c r="AC5" t="s">
        <v>237</v>
      </c>
    </row>
    <row r="6" spans="1:18" ht="12.75">
      <c r="A6" s="6" t="s">
        <v>10</v>
      </c>
      <c r="B6" s="6"/>
      <c r="C6" s="6"/>
      <c r="E6" s="10"/>
      <c r="G6" s="10"/>
      <c r="I6" s="12"/>
      <c r="O6" s="28"/>
      <c r="R6" s="14"/>
    </row>
    <row r="7" spans="1:29" ht="12.75">
      <c r="A7" s="13" t="s">
        <v>15</v>
      </c>
      <c r="B7" t="s">
        <v>16</v>
      </c>
      <c r="C7" t="s">
        <v>17</v>
      </c>
      <c r="D7" s="2">
        <v>7</v>
      </c>
      <c r="E7" s="2">
        <v>3.5</v>
      </c>
      <c r="F7" s="2">
        <v>7</v>
      </c>
      <c r="I7" s="14">
        <v>6</v>
      </c>
      <c r="L7" t="s">
        <v>18</v>
      </c>
      <c r="N7" t="s">
        <v>19</v>
      </c>
      <c r="O7" s="28">
        <v>6</v>
      </c>
      <c r="R7" s="14">
        <v>7</v>
      </c>
      <c r="U7" s="15">
        <v>0.99</v>
      </c>
      <c r="V7" s="16">
        <v>1.25</v>
      </c>
      <c r="W7" s="37"/>
      <c r="Z7" s="17" t="s">
        <v>246</v>
      </c>
      <c r="AA7" s="17">
        <v>0</v>
      </c>
      <c r="AC7" t="s">
        <v>250</v>
      </c>
    </row>
    <row r="8" spans="2:29" ht="12.75">
      <c r="B8" t="s">
        <v>20</v>
      </c>
      <c r="C8" t="s">
        <v>17</v>
      </c>
      <c r="D8" s="2">
        <v>7</v>
      </c>
      <c r="E8" s="2">
        <v>3.5</v>
      </c>
      <c r="F8" s="2">
        <v>7</v>
      </c>
      <c r="I8" s="14">
        <v>4</v>
      </c>
      <c r="O8" s="28">
        <v>6</v>
      </c>
      <c r="R8" s="14">
        <v>7</v>
      </c>
      <c r="U8" s="15">
        <v>0.99</v>
      </c>
      <c r="V8" s="16">
        <v>1.39</v>
      </c>
      <c r="W8" s="37"/>
      <c r="Z8" s="17" t="s">
        <v>246</v>
      </c>
      <c r="AA8" s="17">
        <v>0</v>
      </c>
      <c r="AC8" t="s">
        <v>249</v>
      </c>
    </row>
    <row r="9" spans="2:29" ht="12.75">
      <c r="B9" t="s">
        <v>21</v>
      </c>
      <c r="C9" t="s">
        <v>17</v>
      </c>
      <c r="D9" s="2">
        <v>7</v>
      </c>
      <c r="E9" s="2">
        <v>3.5</v>
      </c>
      <c r="F9" s="2">
        <v>7</v>
      </c>
      <c r="I9" s="14">
        <v>4</v>
      </c>
      <c r="L9" t="s">
        <v>22</v>
      </c>
      <c r="O9" s="28">
        <v>4</v>
      </c>
      <c r="R9" s="14">
        <v>7</v>
      </c>
      <c r="T9" s="3" t="s">
        <v>148</v>
      </c>
      <c r="U9" s="15">
        <v>0.99</v>
      </c>
      <c r="V9" s="16">
        <v>1.39</v>
      </c>
      <c r="W9" s="37"/>
      <c r="Z9" s="17" t="s">
        <v>246</v>
      </c>
      <c r="AA9" s="17">
        <v>0</v>
      </c>
      <c r="AC9" t="s">
        <v>248</v>
      </c>
    </row>
    <row r="10" spans="2:29" ht="12.75">
      <c r="B10" t="s">
        <v>23</v>
      </c>
      <c r="C10" t="s">
        <v>24</v>
      </c>
      <c r="D10" s="2">
        <v>20</v>
      </c>
      <c r="E10" s="2">
        <v>50</v>
      </c>
      <c r="F10" s="17">
        <v>10</v>
      </c>
      <c r="G10" s="2">
        <f>+F10*2.5</f>
        <v>25</v>
      </c>
      <c r="H10" s="1" t="s">
        <v>25</v>
      </c>
      <c r="I10" s="18">
        <v>7</v>
      </c>
      <c r="J10" s="1">
        <f>7*2.5</f>
        <v>17.5</v>
      </c>
      <c r="L10" s="1" t="s">
        <v>26</v>
      </c>
      <c r="M10" s="17" t="s">
        <v>27</v>
      </c>
      <c r="N10" t="s">
        <v>28</v>
      </c>
      <c r="O10" s="28">
        <v>7</v>
      </c>
      <c r="R10" s="18">
        <v>15</v>
      </c>
      <c r="S10" s="1"/>
      <c r="T10" s="1" t="s">
        <v>173</v>
      </c>
      <c r="U10" s="15">
        <v>2.79</v>
      </c>
      <c r="V10" s="16">
        <f>21.29/7</f>
        <v>3.0414285714285714</v>
      </c>
      <c r="W10" s="37"/>
      <c r="Z10" s="17" t="s">
        <v>246</v>
      </c>
      <c r="AA10" s="17">
        <v>0</v>
      </c>
      <c r="AC10" t="s">
        <v>247</v>
      </c>
    </row>
    <row r="11" spans="6:23" ht="12.75">
      <c r="F11" s="17"/>
      <c r="H11" s="1"/>
      <c r="I11" s="18"/>
      <c r="J11" s="1"/>
      <c r="L11" s="1" t="s">
        <v>29</v>
      </c>
      <c r="M11" s="17"/>
      <c r="O11" s="28"/>
      <c r="R11" s="18"/>
      <c r="S11" s="1"/>
      <c r="T11" s="1"/>
      <c r="U11" s="15"/>
      <c r="V11" s="16"/>
      <c r="W11" s="37"/>
    </row>
    <row r="12" spans="1:27" ht="12.75">
      <c r="A12" s="13" t="s">
        <v>30</v>
      </c>
      <c r="B12" t="s">
        <v>31</v>
      </c>
      <c r="C12" t="s">
        <v>17</v>
      </c>
      <c r="D12" s="2">
        <v>4</v>
      </c>
      <c r="E12" s="2">
        <v>2</v>
      </c>
      <c r="I12" s="14">
        <v>4</v>
      </c>
      <c r="O12" s="28"/>
      <c r="R12" s="18">
        <v>6</v>
      </c>
      <c r="T12" t="s">
        <v>186</v>
      </c>
      <c r="U12" s="15">
        <v>1.89</v>
      </c>
      <c r="V12" s="16"/>
      <c r="W12" s="37"/>
      <c r="AA12" s="2">
        <v>6</v>
      </c>
    </row>
    <row r="13" spans="2:27" ht="12.75">
      <c r="B13" t="s">
        <v>32</v>
      </c>
      <c r="C13" t="s">
        <v>17</v>
      </c>
      <c r="D13" s="2">
        <v>3</v>
      </c>
      <c r="E13" s="2">
        <v>1.5</v>
      </c>
      <c r="I13" s="14">
        <v>3</v>
      </c>
      <c r="L13" t="s">
        <v>33</v>
      </c>
      <c r="O13" s="28"/>
      <c r="R13" s="14">
        <v>3</v>
      </c>
      <c r="U13" s="15">
        <v>2.19</v>
      </c>
      <c r="V13" s="16"/>
      <c r="W13" s="37"/>
      <c r="AA13" s="2">
        <v>3</v>
      </c>
    </row>
    <row r="14" spans="2:27" ht="12.75">
      <c r="B14" t="s">
        <v>187</v>
      </c>
      <c r="C14" t="s">
        <v>17</v>
      </c>
      <c r="I14" s="14"/>
      <c r="O14" s="28"/>
      <c r="R14" s="18">
        <v>3</v>
      </c>
      <c r="T14" s="1" t="s">
        <v>188</v>
      </c>
      <c r="U14" s="15"/>
      <c r="V14" s="16"/>
      <c r="W14" s="37"/>
      <c r="AA14" s="2">
        <v>3</v>
      </c>
    </row>
    <row r="15" spans="2:27" ht="12.75">
      <c r="B15" t="s">
        <v>34</v>
      </c>
      <c r="C15" t="s">
        <v>35</v>
      </c>
      <c r="D15" s="2">
        <v>1</v>
      </c>
      <c r="E15" s="2">
        <v>1</v>
      </c>
      <c r="F15" s="2">
        <v>1</v>
      </c>
      <c r="H15" s="1"/>
      <c r="I15" s="18">
        <v>0</v>
      </c>
      <c r="J15" s="1"/>
      <c r="L15" s="19" t="s">
        <v>36</v>
      </c>
      <c r="M15" s="20"/>
      <c r="O15" s="28">
        <v>1</v>
      </c>
      <c r="R15" s="18">
        <v>1</v>
      </c>
      <c r="S15" s="1"/>
      <c r="T15" s="1"/>
      <c r="U15" s="15"/>
      <c r="V15" s="16"/>
      <c r="W15" s="37"/>
      <c r="AA15" s="2">
        <v>1</v>
      </c>
    </row>
    <row r="16" spans="2:27" ht="12.75">
      <c r="B16" t="s">
        <v>37</v>
      </c>
      <c r="I16" s="14">
        <v>2</v>
      </c>
      <c r="O16" s="28"/>
      <c r="R16" s="14">
        <v>2</v>
      </c>
      <c r="U16" s="15"/>
      <c r="V16" s="16">
        <v>2.19</v>
      </c>
      <c r="W16" s="37"/>
      <c r="AA16" s="2">
        <v>2</v>
      </c>
    </row>
    <row r="17" spans="1:23" ht="12.75">
      <c r="A17" s="6" t="s">
        <v>38</v>
      </c>
      <c r="I17" s="14"/>
      <c r="O17" s="28"/>
      <c r="R17" s="14"/>
      <c r="U17" s="15"/>
      <c r="V17" s="16"/>
      <c r="W17" s="37"/>
    </row>
    <row r="18" spans="2:27" ht="12.75">
      <c r="B18" t="s">
        <v>39</v>
      </c>
      <c r="I18" s="14"/>
      <c r="O18" s="28">
        <v>4</v>
      </c>
      <c r="R18" s="18">
        <v>7</v>
      </c>
      <c r="T18" t="s">
        <v>170</v>
      </c>
      <c r="U18" s="15">
        <v>6.99</v>
      </c>
      <c r="V18" s="16">
        <f>(8.99+8.01+8.5)/3</f>
        <v>8.5</v>
      </c>
      <c r="W18" s="37"/>
      <c r="AA18" s="2">
        <v>8</v>
      </c>
    </row>
    <row r="19" spans="2:27" ht="12.75">
      <c r="B19" t="s">
        <v>40</v>
      </c>
      <c r="I19" s="14">
        <v>1</v>
      </c>
      <c r="O19" s="28">
        <v>1</v>
      </c>
      <c r="R19" s="14">
        <v>2</v>
      </c>
      <c r="U19" s="15">
        <v>2.79</v>
      </c>
      <c r="V19" s="16">
        <v>2.29</v>
      </c>
      <c r="W19" s="37"/>
      <c r="AA19" s="2">
        <v>2</v>
      </c>
    </row>
    <row r="20" spans="2:27" ht="12.75">
      <c r="B20" t="s">
        <v>143</v>
      </c>
      <c r="I20" s="14">
        <v>15</v>
      </c>
      <c r="O20" s="28">
        <v>15</v>
      </c>
      <c r="R20" s="14">
        <v>30</v>
      </c>
      <c r="T20" t="s">
        <v>144</v>
      </c>
      <c r="U20" s="15">
        <v>1.19</v>
      </c>
      <c r="V20" s="16">
        <v>1.49</v>
      </c>
      <c r="W20" s="37"/>
      <c r="AA20" s="2">
        <v>30</v>
      </c>
    </row>
    <row r="21" spans="9:23" ht="7.5" customHeight="1">
      <c r="I21" s="14"/>
      <c r="O21" s="28"/>
      <c r="R21" s="14"/>
      <c r="U21" s="15"/>
      <c r="V21" s="16"/>
      <c r="W21" s="37"/>
    </row>
    <row r="22" spans="2:27" ht="12.75">
      <c r="B22" t="s">
        <v>41</v>
      </c>
      <c r="C22" t="s">
        <v>42</v>
      </c>
      <c r="D22" s="2">
        <v>7</v>
      </c>
      <c r="E22" s="2">
        <f>7*60</f>
        <v>420</v>
      </c>
      <c r="F22" s="2">
        <v>5</v>
      </c>
      <c r="G22" s="2">
        <f>+F22*60</f>
        <v>300</v>
      </c>
      <c r="H22" t="s">
        <v>25</v>
      </c>
      <c r="I22" s="14">
        <v>3</v>
      </c>
      <c r="L22" t="s">
        <v>43</v>
      </c>
      <c r="N22" t="s">
        <v>44</v>
      </c>
      <c r="O22" s="28"/>
      <c r="P22" s="1">
        <v>400</v>
      </c>
      <c r="Q22" s="1"/>
      <c r="R22" s="14" t="s">
        <v>99</v>
      </c>
      <c r="U22" s="15">
        <v>2.29</v>
      </c>
      <c r="V22" s="16">
        <v>2.69</v>
      </c>
      <c r="W22" s="37"/>
      <c r="Y22" s="2" t="s">
        <v>234</v>
      </c>
      <c r="Z22" s="2" t="s">
        <v>235</v>
      </c>
      <c r="AA22" s="17">
        <v>0</v>
      </c>
    </row>
    <row r="23" spans="2:27" ht="12.75">
      <c r="B23" t="s">
        <v>45</v>
      </c>
      <c r="C23" t="s">
        <v>46</v>
      </c>
      <c r="D23" s="2">
        <v>7</v>
      </c>
      <c r="E23" s="2">
        <f>40*7</f>
        <v>280</v>
      </c>
      <c r="F23" s="2">
        <v>8</v>
      </c>
      <c r="G23" s="2">
        <f>+F23*40</f>
        <v>320</v>
      </c>
      <c r="H23" t="s">
        <v>47</v>
      </c>
      <c r="I23" s="14">
        <v>8</v>
      </c>
      <c r="L23" t="s">
        <v>48</v>
      </c>
      <c r="N23" t="s">
        <v>44</v>
      </c>
      <c r="O23" s="28"/>
      <c r="P23" s="1">
        <v>400</v>
      </c>
      <c r="Q23" s="1"/>
      <c r="R23" s="14" t="s">
        <v>99</v>
      </c>
      <c r="U23" s="15">
        <v>2.29</v>
      </c>
      <c r="V23" s="16">
        <v>2.33</v>
      </c>
      <c r="W23" s="37"/>
      <c r="Y23" s="2">
        <v>200</v>
      </c>
      <c r="Z23" s="2">
        <v>300</v>
      </c>
      <c r="AA23" s="17">
        <v>0</v>
      </c>
    </row>
    <row r="24" spans="2:27" ht="12.75">
      <c r="B24" t="s">
        <v>232</v>
      </c>
      <c r="C24" t="s">
        <v>189</v>
      </c>
      <c r="D24" s="2">
        <v>100</v>
      </c>
      <c r="E24" s="2">
        <v>100</v>
      </c>
      <c r="F24" s="2">
        <v>25</v>
      </c>
      <c r="G24" s="2">
        <v>25</v>
      </c>
      <c r="I24" s="14">
        <v>0</v>
      </c>
      <c r="L24" s="3" t="s">
        <v>49</v>
      </c>
      <c r="M24" s="21"/>
      <c r="O24" s="28"/>
      <c r="P24" s="1">
        <f>+R24*12</f>
        <v>48</v>
      </c>
      <c r="Q24" s="1"/>
      <c r="R24" s="18">
        <v>4</v>
      </c>
      <c r="U24" s="15"/>
      <c r="V24" s="16"/>
      <c r="W24" s="37"/>
      <c r="Y24" s="2">
        <v>80</v>
      </c>
      <c r="Z24" s="2">
        <v>0</v>
      </c>
      <c r="AA24" s="17">
        <v>0</v>
      </c>
    </row>
    <row r="25" spans="2:27" ht="12.75">
      <c r="B25" t="s">
        <v>50</v>
      </c>
      <c r="C25" t="s">
        <v>51</v>
      </c>
      <c r="I25" s="14">
        <v>2</v>
      </c>
      <c r="N25" t="s">
        <v>44</v>
      </c>
      <c r="O25" s="28"/>
      <c r="P25" s="25" t="s">
        <v>156</v>
      </c>
      <c r="Q25" s="25"/>
      <c r="R25" s="14">
        <v>2</v>
      </c>
      <c r="U25" s="15">
        <v>3.49</v>
      </c>
      <c r="V25" s="16">
        <v>3.99</v>
      </c>
      <c r="W25" s="37"/>
      <c r="AA25" s="2">
        <v>2</v>
      </c>
    </row>
    <row r="26" spans="2:27" ht="12.75">
      <c r="B26" t="s">
        <v>52</v>
      </c>
      <c r="I26" s="14">
        <v>1</v>
      </c>
      <c r="L26" t="s">
        <v>53</v>
      </c>
      <c r="N26" t="s">
        <v>44</v>
      </c>
      <c r="O26" s="28"/>
      <c r="R26" s="14">
        <v>2</v>
      </c>
      <c r="U26" s="15">
        <v>2.99</v>
      </c>
      <c r="V26" s="16">
        <v>2.99</v>
      </c>
      <c r="W26" s="37"/>
      <c r="Y26" s="2" t="s">
        <v>53</v>
      </c>
      <c r="AA26" s="2">
        <v>1</v>
      </c>
    </row>
    <row r="27" spans="2:27" ht="12.75">
      <c r="B27" t="s">
        <v>54</v>
      </c>
      <c r="C27" t="s">
        <v>42</v>
      </c>
      <c r="D27" s="2">
        <v>5</v>
      </c>
      <c r="E27" s="2">
        <f>5*60</f>
        <v>300</v>
      </c>
      <c r="F27" s="2">
        <v>4</v>
      </c>
      <c r="G27" s="2">
        <f>+F27*60</f>
        <v>240</v>
      </c>
      <c r="I27" s="14">
        <v>4</v>
      </c>
      <c r="L27" t="s">
        <v>55</v>
      </c>
      <c r="N27" t="s">
        <v>44</v>
      </c>
      <c r="O27" s="28"/>
      <c r="P27">
        <v>300</v>
      </c>
      <c r="R27" s="18">
        <v>9</v>
      </c>
      <c r="T27" t="s">
        <v>162</v>
      </c>
      <c r="U27" s="15">
        <v>5.99</v>
      </c>
      <c r="V27" s="16">
        <v>3.99</v>
      </c>
      <c r="W27" s="37"/>
      <c r="Y27" s="2" t="s">
        <v>252</v>
      </c>
      <c r="AA27" s="17">
        <v>0</v>
      </c>
    </row>
    <row r="28" spans="2:26" ht="12.75">
      <c r="B28" t="s">
        <v>56</v>
      </c>
      <c r="I28" s="14">
        <v>4</v>
      </c>
      <c r="N28" t="s">
        <v>44</v>
      </c>
      <c r="O28" s="28"/>
      <c r="P28" t="s">
        <v>157</v>
      </c>
      <c r="R28" s="14">
        <v>4</v>
      </c>
      <c r="U28" s="15">
        <v>3.69</v>
      </c>
      <c r="V28" s="16">
        <v>3.69</v>
      </c>
      <c r="W28" s="37"/>
      <c r="Z28" s="17" t="s">
        <v>246</v>
      </c>
    </row>
    <row r="29" spans="2:27" ht="12.75">
      <c r="B29" t="s">
        <v>57</v>
      </c>
      <c r="H29" s="1" t="s">
        <v>58</v>
      </c>
      <c r="I29" s="18">
        <v>1</v>
      </c>
      <c r="J29" s="1"/>
      <c r="L29" s="1"/>
      <c r="M29" s="17"/>
      <c r="O29" s="28"/>
      <c r="R29" s="18">
        <v>2</v>
      </c>
      <c r="S29" s="1"/>
      <c r="T29" s="1"/>
      <c r="U29" s="15"/>
      <c r="V29" s="16"/>
      <c r="W29" s="37"/>
      <c r="AA29" s="17">
        <v>0</v>
      </c>
    </row>
    <row r="30" spans="2:26" ht="12.75">
      <c r="B30" t="s">
        <v>59</v>
      </c>
      <c r="H30" s="1" t="s">
        <v>58</v>
      </c>
      <c r="I30" s="18">
        <v>1</v>
      </c>
      <c r="J30" s="1"/>
      <c r="L30" s="1"/>
      <c r="M30" s="17"/>
      <c r="O30" s="28"/>
      <c r="R30" s="18">
        <v>1</v>
      </c>
      <c r="S30" s="1"/>
      <c r="T30" s="1"/>
      <c r="U30" s="15"/>
      <c r="V30" s="16">
        <v>3.29</v>
      </c>
      <c r="W30" s="37"/>
      <c r="Z30" s="17" t="s">
        <v>246</v>
      </c>
    </row>
    <row r="31" spans="2:27" ht="12.75">
      <c r="B31" t="s">
        <v>60</v>
      </c>
      <c r="I31" s="14">
        <v>1</v>
      </c>
      <c r="N31" t="s">
        <v>44</v>
      </c>
      <c r="O31" s="28"/>
      <c r="R31" s="14">
        <v>1</v>
      </c>
      <c r="U31" s="15">
        <v>6.99</v>
      </c>
      <c r="V31" s="16"/>
      <c r="W31" s="37"/>
      <c r="Y31" s="2" t="s">
        <v>233</v>
      </c>
      <c r="Z31" s="2">
        <v>0</v>
      </c>
      <c r="AA31" s="17">
        <v>0</v>
      </c>
    </row>
    <row r="32" spans="9:23" ht="7.5" customHeight="1">
      <c r="I32" s="14"/>
      <c r="O32" s="28"/>
      <c r="R32" s="14"/>
      <c r="U32" s="15"/>
      <c r="V32" s="16"/>
      <c r="W32" s="37"/>
    </row>
    <row r="33" spans="1:23" ht="12.75">
      <c r="A33" s="1" t="s">
        <v>61</v>
      </c>
      <c r="I33" s="14"/>
      <c r="O33" s="28"/>
      <c r="R33" s="14">
        <v>1</v>
      </c>
      <c r="U33" s="15">
        <v>50</v>
      </c>
      <c r="V33" s="16">
        <v>75</v>
      </c>
      <c r="W33" s="37"/>
    </row>
    <row r="34" spans="9:23" ht="9" customHeight="1">
      <c r="I34" s="14"/>
      <c r="O34" s="28"/>
      <c r="R34" s="14"/>
      <c r="U34" s="15"/>
      <c r="V34" s="16"/>
      <c r="W34" s="37"/>
    </row>
    <row r="35" spans="1:23" ht="12.75">
      <c r="A35" s="6" t="s">
        <v>62</v>
      </c>
      <c r="I35" s="14"/>
      <c r="O35" s="28"/>
      <c r="R35" s="14"/>
      <c r="U35" s="15"/>
      <c r="V35" s="16"/>
      <c r="W35" s="37"/>
    </row>
    <row r="36" spans="2:27" ht="12.75">
      <c r="B36" t="s">
        <v>63</v>
      </c>
      <c r="C36" t="s">
        <v>64</v>
      </c>
      <c r="D36" s="2">
        <v>2</v>
      </c>
      <c r="E36" s="2">
        <v>36</v>
      </c>
      <c r="F36" s="2">
        <v>2</v>
      </c>
      <c r="G36" s="2">
        <v>36</v>
      </c>
      <c r="I36" s="14">
        <v>2</v>
      </c>
      <c r="O36" s="28">
        <v>2</v>
      </c>
      <c r="P36">
        <f>+R36*18</f>
        <v>72</v>
      </c>
      <c r="R36" s="14">
        <v>4</v>
      </c>
      <c r="U36" s="15">
        <v>2.79</v>
      </c>
      <c r="V36" s="16">
        <v>2.49</v>
      </c>
      <c r="W36" s="37"/>
      <c r="AA36" s="17">
        <v>2</v>
      </c>
    </row>
    <row r="37" spans="2:29" ht="12.75">
      <c r="B37" t="s">
        <v>65</v>
      </c>
      <c r="C37" t="s">
        <v>66</v>
      </c>
      <c r="D37" s="2">
        <v>15</v>
      </c>
      <c r="E37" s="2">
        <f>15*11</f>
        <v>165</v>
      </c>
      <c r="F37" s="2">
        <v>9</v>
      </c>
      <c r="G37" s="2">
        <f>9*11</f>
        <v>99</v>
      </c>
      <c r="H37" s="1" t="s">
        <v>25</v>
      </c>
      <c r="I37" s="18">
        <v>9</v>
      </c>
      <c r="J37" s="1"/>
      <c r="L37" s="1"/>
      <c r="M37" s="17"/>
      <c r="O37" s="28">
        <v>6</v>
      </c>
      <c r="P37">
        <f>+R37*11</f>
        <v>165</v>
      </c>
      <c r="R37" s="18">
        <v>15</v>
      </c>
      <c r="S37" s="1"/>
      <c r="T37" s="1"/>
      <c r="U37" s="15">
        <v>3.69</v>
      </c>
      <c r="V37" s="16">
        <v>3.69</v>
      </c>
      <c r="W37" s="37"/>
      <c r="Z37" s="2" t="s">
        <v>255</v>
      </c>
      <c r="AA37" s="17">
        <v>6</v>
      </c>
      <c r="AC37" t="s">
        <v>238</v>
      </c>
    </row>
    <row r="38" spans="2:27" ht="12.75">
      <c r="B38" t="s">
        <v>165</v>
      </c>
      <c r="C38" t="s">
        <v>166</v>
      </c>
      <c r="H38" s="1"/>
      <c r="I38" s="18"/>
      <c r="J38" s="1"/>
      <c r="L38" s="1"/>
      <c r="M38" s="17"/>
      <c r="O38" s="28"/>
      <c r="P38">
        <f>+R38*16</f>
        <v>96</v>
      </c>
      <c r="R38" s="18">
        <v>6</v>
      </c>
      <c r="S38" s="1"/>
      <c r="T38" s="1" t="s">
        <v>167</v>
      </c>
      <c r="U38" s="15"/>
      <c r="V38" s="16"/>
      <c r="W38" s="37">
        <v>36</v>
      </c>
      <c r="AA38" s="2">
        <v>6</v>
      </c>
    </row>
    <row r="39" spans="2:27" ht="12.75">
      <c r="B39" t="s">
        <v>67</v>
      </c>
      <c r="C39" t="s">
        <v>68</v>
      </c>
      <c r="D39" s="2">
        <v>4</v>
      </c>
      <c r="E39" s="2">
        <v>48</v>
      </c>
      <c r="F39" s="2">
        <v>4</v>
      </c>
      <c r="I39" s="14">
        <v>4</v>
      </c>
      <c r="N39" t="s">
        <v>69</v>
      </c>
      <c r="O39" s="28">
        <v>2</v>
      </c>
      <c r="P39">
        <f>+R39*12</f>
        <v>24</v>
      </c>
      <c r="R39" s="14">
        <v>2</v>
      </c>
      <c r="U39" s="15">
        <v>2.99</v>
      </c>
      <c r="V39" s="16">
        <v>3.99</v>
      </c>
      <c r="W39" s="37"/>
      <c r="AA39" s="17" t="s">
        <v>241</v>
      </c>
    </row>
    <row r="40" spans="2:27" ht="12.75">
      <c r="B40" t="s">
        <v>70</v>
      </c>
      <c r="C40" t="s">
        <v>68</v>
      </c>
      <c r="D40" s="2">
        <v>3</v>
      </c>
      <c r="E40" s="2">
        <v>36</v>
      </c>
      <c r="F40" s="2">
        <v>3</v>
      </c>
      <c r="I40" s="14">
        <v>2</v>
      </c>
      <c r="L40" s="3" t="s">
        <v>71</v>
      </c>
      <c r="O40" s="28">
        <v>2</v>
      </c>
      <c r="P40">
        <f>+R40*12</f>
        <v>24</v>
      </c>
      <c r="R40" s="14">
        <v>2</v>
      </c>
      <c r="T40" s="1"/>
      <c r="U40" s="15">
        <v>3.99</v>
      </c>
      <c r="V40" s="16"/>
      <c r="W40" s="37">
        <v>24</v>
      </c>
      <c r="AA40" s="17" t="s">
        <v>239</v>
      </c>
    </row>
    <row r="41" spans="2:29" ht="12.75">
      <c r="B41" t="s">
        <v>72</v>
      </c>
      <c r="C41" t="s">
        <v>73</v>
      </c>
      <c r="D41" s="2">
        <v>2</v>
      </c>
      <c r="E41" s="2">
        <f>2*48</f>
        <v>96</v>
      </c>
      <c r="I41" s="14">
        <v>2</v>
      </c>
      <c r="L41" t="s">
        <v>74</v>
      </c>
      <c r="O41" s="28">
        <v>2</v>
      </c>
      <c r="P41">
        <f>+R41*48</f>
        <v>192</v>
      </c>
      <c r="R41" s="14">
        <v>4</v>
      </c>
      <c r="T41" s="1"/>
      <c r="U41" s="15">
        <v>3.99</v>
      </c>
      <c r="V41" s="16">
        <v>2.99</v>
      </c>
      <c r="W41" s="37"/>
      <c r="AA41" s="2" t="s">
        <v>240</v>
      </c>
      <c r="AC41" t="s">
        <v>254</v>
      </c>
    </row>
    <row r="42" spans="2:27" ht="12.75">
      <c r="B42" t="s">
        <v>75</v>
      </c>
      <c r="D42" s="2">
        <v>1</v>
      </c>
      <c r="I42" s="14">
        <v>1</v>
      </c>
      <c r="O42" s="28"/>
      <c r="R42" s="14">
        <v>0</v>
      </c>
      <c r="U42" s="15">
        <v>2.49</v>
      </c>
      <c r="V42" s="16">
        <v>2.79</v>
      </c>
      <c r="W42" s="37"/>
      <c r="AA42" s="2">
        <v>1</v>
      </c>
    </row>
    <row r="43" spans="2:27" ht="12.75">
      <c r="B43" t="s">
        <v>77</v>
      </c>
      <c r="C43" t="s">
        <v>78</v>
      </c>
      <c r="D43" s="2">
        <v>1</v>
      </c>
      <c r="I43" s="14">
        <v>1</v>
      </c>
      <c r="O43" s="28">
        <v>1</v>
      </c>
      <c r="R43" s="14">
        <v>2</v>
      </c>
      <c r="U43" s="15">
        <v>1.69</v>
      </c>
      <c r="V43" s="16">
        <v>2.19</v>
      </c>
      <c r="W43" s="37"/>
      <c r="AA43" s="2">
        <v>2</v>
      </c>
    </row>
    <row r="44" spans="2:27" ht="12.75">
      <c r="B44" t="s">
        <v>79</v>
      </c>
      <c r="C44" t="s">
        <v>78</v>
      </c>
      <c r="D44" s="2">
        <v>2</v>
      </c>
      <c r="I44" s="14">
        <v>2</v>
      </c>
      <c r="L44" t="s">
        <v>80</v>
      </c>
      <c r="O44" s="28">
        <v>2</v>
      </c>
      <c r="R44" s="14">
        <v>1</v>
      </c>
      <c r="T44" t="s">
        <v>154</v>
      </c>
      <c r="U44" s="15">
        <v>1.59</v>
      </c>
      <c r="V44" s="16">
        <f>(1.01+1.99)/2</f>
        <v>1.5</v>
      </c>
      <c r="W44" s="37"/>
      <c r="AA44" s="2">
        <v>1</v>
      </c>
    </row>
    <row r="45" spans="2:27" ht="12.75">
      <c r="B45" t="s">
        <v>81</v>
      </c>
      <c r="D45" s="2">
        <v>1</v>
      </c>
      <c r="I45" s="14">
        <v>1</v>
      </c>
      <c r="O45" s="28"/>
      <c r="R45" s="14"/>
      <c r="U45" s="15">
        <v>2.29</v>
      </c>
      <c r="V45" s="16">
        <v>3.29</v>
      </c>
      <c r="W45" s="37"/>
      <c r="AA45" s="2" t="s">
        <v>242</v>
      </c>
    </row>
    <row r="46" spans="2:27" ht="12.75">
      <c r="B46" t="s">
        <v>175</v>
      </c>
      <c r="C46" t="s">
        <v>176</v>
      </c>
      <c r="I46" s="14"/>
      <c r="O46" s="28"/>
      <c r="R46" s="18">
        <v>3</v>
      </c>
      <c r="T46" s="1" t="s">
        <v>58</v>
      </c>
      <c r="U46" s="15"/>
      <c r="V46" s="16"/>
      <c r="W46" s="37"/>
      <c r="AA46" s="2">
        <v>3</v>
      </c>
    </row>
    <row r="47" spans="2:26" ht="12.75">
      <c r="B47" t="s">
        <v>168</v>
      </c>
      <c r="I47" s="14"/>
      <c r="O47" s="28"/>
      <c r="R47" s="14"/>
      <c r="T47" s="1" t="s">
        <v>171</v>
      </c>
      <c r="U47" s="15"/>
      <c r="V47" s="16"/>
      <c r="W47" s="37"/>
      <c r="Z47" s="2">
        <v>1</v>
      </c>
    </row>
    <row r="48" spans="2:28" ht="12.75">
      <c r="B48" t="s">
        <v>169</v>
      </c>
      <c r="I48" s="14"/>
      <c r="O48" s="28"/>
      <c r="R48" s="14"/>
      <c r="T48" s="1" t="s">
        <v>172</v>
      </c>
      <c r="U48" s="15"/>
      <c r="V48" s="16"/>
      <c r="W48" s="37"/>
      <c r="Z48" s="2">
        <v>1</v>
      </c>
      <c r="AB48" s="2" t="s">
        <v>245</v>
      </c>
    </row>
    <row r="49" spans="2:27" ht="12.75">
      <c r="B49" t="s">
        <v>177</v>
      </c>
      <c r="I49" s="14"/>
      <c r="O49" s="28"/>
      <c r="R49" s="14"/>
      <c r="T49" s="1" t="s">
        <v>172</v>
      </c>
      <c r="U49" s="15"/>
      <c r="V49" s="16"/>
      <c r="W49" s="37"/>
      <c r="AA49" s="2">
        <v>1</v>
      </c>
    </row>
    <row r="50" spans="2:27" ht="12.75">
      <c r="B50" t="s">
        <v>178</v>
      </c>
      <c r="C50" t="s">
        <v>179</v>
      </c>
      <c r="I50" s="14"/>
      <c r="O50" s="28"/>
      <c r="R50" s="14"/>
      <c r="T50" s="1" t="s">
        <v>172</v>
      </c>
      <c r="U50" s="15"/>
      <c r="V50" s="16"/>
      <c r="W50" s="37"/>
      <c r="AA50" s="2">
        <v>1</v>
      </c>
    </row>
    <row r="51" spans="9:23" ht="9" customHeight="1">
      <c r="I51" s="14"/>
      <c r="O51" s="28"/>
      <c r="R51" s="14"/>
      <c r="U51" s="15"/>
      <c r="V51" s="16"/>
      <c r="W51" s="37"/>
    </row>
    <row r="52" spans="1:23" ht="12.75">
      <c r="A52" s="6" t="s">
        <v>82</v>
      </c>
      <c r="I52" s="14"/>
      <c r="O52" s="28"/>
      <c r="R52" s="14"/>
      <c r="U52" s="15"/>
      <c r="V52" s="16"/>
      <c r="W52" s="37"/>
    </row>
    <row r="53" spans="1:23" ht="12.75">
      <c r="A53" s="6"/>
      <c r="E53" s="8" t="s">
        <v>83</v>
      </c>
      <c r="G53" s="8" t="s">
        <v>83</v>
      </c>
      <c r="I53" s="14"/>
      <c r="O53" s="28"/>
      <c r="R53" s="14"/>
      <c r="U53" s="15"/>
      <c r="V53" s="16"/>
      <c r="W53" s="37"/>
    </row>
    <row r="54" spans="1:28" ht="12.75">
      <c r="A54" s="13" t="s">
        <v>84</v>
      </c>
      <c r="B54" t="s">
        <v>85</v>
      </c>
      <c r="C54" t="s">
        <v>86</v>
      </c>
      <c r="D54" s="2">
        <v>12</v>
      </c>
      <c r="E54" s="2">
        <f>12*5</f>
        <v>60</v>
      </c>
      <c r="F54" s="2">
        <v>9</v>
      </c>
      <c r="G54" s="2">
        <f>9*5</f>
        <v>45</v>
      </c>
      <c r="I54" s="14">
        <v>9</v>
      </c>
      <c r="N54" t="s">
        <v>87</v>
      </c>
      <c r="O54" s="28">
        <v>9</v>
      </c>
      <c r="P54">
        <f>+R54*5</f>
        <v>50</v>
      </c>
      <c r="R54" s="14">
        <v>10</v>
      </c>
      <c r="T54" t="s">
        <v>145</v>
      </c>
      <c r="U54" s="15"/>
      <c r="V54" s="16">
        <f>(57.63+55.74+55.74)/9</f>
        <v>18.790000000000003</v>
      </c>
      <c r="W54" s="37"/>
      <c r="AB54" s="17">
        <v>8</v>
      </c>
    </row>
    <row r="55" spans="1:29" ht="12.75">
      <c r="A55" s="13"/>
      <c r="B55" t="s">
        <v>160</v>
      </c>
      <c r="C55" t="s">
        <v>163</v>
      </c>
      <c r="I55" s="14"/>
      <c r="O55" s="28"/>
      <c r="P55">
        <v>12</v>
      </c>
      <c r="R55" s="30">
        <v>2</v>
      </c>
      <c r="T55" s="1" t="s">
        <v>164</v>
      </c>
      <c r="U55" s="15"/>
      <c r="V55" s="16"/>
      <c r="W55" s="37"/>
      <c r="AB55" s="2">
        <v>3</v>
      </c>
      <c r="AC55" t="s">
        <v>253</v>
      </c>
    </row>
    <row r="56" spans="2:28" ht="12.75">
      <c r="B56" t="s">
        <v>88</v>
      </c>
      <c r="C56" t="s">
        <v>89</v>
      </c>
      <c r="D56" s="2">
        <v>8</v>
      </c>
      <c r="E56" s="2">
        <f>8*8</f>
        <v>64</v>
      </c>
      <c r="F56" s="2">
        <v>6</v>
      </c>
      <c r="G56" s="2">
        <f>8*6</f>
        <v>48</v>
      </c>
      <c r="I56" s="14">
        <v>2</v>
      </c>
      <c r="L56" t="s">
        <v>90</v>
      </c>
      <c r="M56" s="2">
        <f>40+16</f>
        <v>56</v>
      </c>
      <c r="N56" t="s">
        <v>91</v>
      </c>
      <c r="O56" s="28">
        <v>6</v>
      </c>
      <c r="P56">
        <f>+R56*8</f>
        <v>48</v>
      </c>
      <c r="R56" s="14">
        <v>6</v>
      </c>
      <c r="T56" s="3" t="s">
        <v>146</v>
      </c>
      <c r="U56" s="15">
        <v>5.99</v>
      </c>
      <c r="V56" s="16">
        <f>(8.99+7.01)/2</f>
        <v>8</v>
      </c>
      <c r="W56" s="37"/>
      <c r="AB56" s="2">
        <v>6</v>
      </c>
    </row>
    <row r="57" spans="2:28" ht="12.75">
      <c r="B57" t="s">
        <v>92</v>
      </c>
      <c r="C57" t="s">
        <v>93</v>
      </c>
      <c r="D57" s="2">
        <v>10</v>
      </c>
      <c r="E57" s="2">
        <v>80</v>
      </c>
      <c r="F57" s="2">
        <v>10</v>
      </c>
      <c r="G57" s="2">
        <v>80</v>
      </c>
      <c r="I57" s="14">
        <v>8</v>
      </c>
      <c r="L57" t="s">
        <v>94</v>
      </c>
      <c r="M57" s="2">
        <f>16+80</f>
        <v>96</v>
      </c>
      <c r="N57" s="3" t="s">
        <v>95</v>
      </c>
      <c r="O57" s="28">
        <v>7</v>
      </c>
      <c r="P57">
        <f>+R57*8</f>
        <v>88</v>
      </c>
      <c r="R57" s="18">
        <v>11</v>
      </c>
      <c r="T57" t="s">
        <v>147</v>
      </c>
      <c r="U57" s="15">
        <v>2.79</v>
      </c>
      <c r="V57" s="16">
        <v>2.99</v>
      </c>
      <c r="W57" s="37"/>
      <c r="AB57" s="17">
        <v>8</v>
      </c>
    </row>
    <row r="58" spans="5:23" ht="12.75">
      <c r="E58" s="22">
        <f>SUM(E54:E57)</f>
        <v>204</v>
      </c>
      <c r="G58" s="22">
        <f>SUM(G54:G57)</f>
        <v>173</v>
      </c>
      <c r="H58" t="s">
        <v>96</v>
      </c>
      <c r="I58" s="14"/>
      <c r="O58" s="28"/>
      <c r="P58" s="26">
        <f>SUM(P54:P57)</f>
        <v>198</v>
      </c>
      <c r="Q58" s="32"/>
      <c r="R58" s="14"/>
      <c r="U58" s="15"/>
      <c r="V58" s="16"/>
      <c r="W58" s="37"/>
    </row>
    <row r="59" spans="2:28" ht="12.75">
      <c r="B59" t="s">
        <v>97</v>
      </c>
      <c r="C59" t="s">
        <v>194</v>
      </c>
      <c r="D59" s="2">
        <v>1</v>
      </c>
      <c r="F59" s="2">
        <v>2</v>
      </c>
      <c r="H59" s="1" t="s">
        <v>47</v>
      </c>
      <c r="I59" s="18">
        <v>2</v>
      </c>
      <c r="J59" s="1"/>
      <c r="L59" s="1"/>
      <c r="M59" s="17"/>
      <c r="O59" s="28">
        <v>2</v>
      </c>
      <c r="R59" s="31">
        <v>1</v>
      </c>
      <c r="S59" s="1"/>
      <c r="T59" s="1" t="s">
        <v>196</v>
      </c>
      <c r="U59" s="15">
        <v>25</v>
      </c>
      <c r="V59" s="16"/>
      <c r="W59" s="37"/>
      <c r="AB59" s="2">
        <v>1</v>
      </c>
    </row>
    <row r="60" spans="5:23" ht="12.75">
      <c r="E60" s="23"/>
      <c r="G60" s="23"/>
      <c r="I60" s="14"/>
      <c r="O60" s="28"/>
      <c r="R60" s="14"/>
      <c r="U60" s="15"/>
      <c r="V60" s="16"/>
      <c r="W60" s="37"/>
    </row>
    <row r="61" spans="2:28" ht="12.75">
      <c r="B61" t="s">
        <v>98</v>
      </c>
      <c r="C61" t="s">
        <v>93</v>
      </c>
      <c r="D61" s="2">
        <v>12</v>
      </c>
      <c r="F61" t="s">
        <v>99</v>
      </c>
      <c r="I61" s="14">
        <v>2</v>
      </c>
      <c r="L61" t="s">
        <v>100</v>
      </c>
      <c r="M61" s="2">
        <v>56</v>
      </c>
      <c r="O61" s="28">
        <v>6</v>
      </c>
      <c r="P61">
        <f>+R61*8</f>
        <v>48</v>
      </c>
      <c r="R61" s="14">
        <f>+R56</f>
        <v>6</v>
      </c>
      <c r="U61" s="15">
        <v>0.79</v>
      </c>
      <c r="V61" s="16"/>
      <c r="W61" s="37"/>
      <c r="AB61" s="2">
        <v>6</v>
      </c>
    </row>
    <row r="62" spans="2:28" ht="12.75">
      <c r="B62" t="s">
        <v>101</v>
      </c>
      <c r="C62" t="s">
        <v>93</v>
      </c>
      <c r="D62" s="2">
        <v>10</v>
      </c>
      <c r="E62" s="2">
        <v>80</v>
      </c>
      <c r="F62" s="2">
        <v>8</v>
      </c>
      <c r="I62" s="14">
        <v>10</v>
      </c>
      <c r="L62" t="s">
        <v>102</v>
      </c>
      <c r="M62" s="2">
        <v>96</v>
      </c>
      <c r="O62" s="28">
        <v>6</v>
      </c>
      <c r="P62">
        <f>+R62*8</f>
        <v>88</v>
      </c>
      <c r="R62" s="18">
        <v>11</v>
      </c>
      <c r="U62" s="15">
        <v>0.79</v>
      </c>
      <c r="V62" s="16">
        <v>0.5</v>
      </c>
      <c r="W62" s="37"/>
      <c r="AB62" s="17">
        <v>8</v>
      </c>
    </row>
    <row r="63" spans="2:23" ht="12.75">
      <c r="B63" t="s">
        <v>103</v>
      </c>
      <c r="D63" s="2">
        <v>5</v>
      </c>
      <c r="F63" s="2">
        <v>5</v>
      </c>
      <c r="I63" s="14">
        <v>5</v>
      </c>
      <c r="O63" s="28"/>
      <c r="R63" s="14">
        <v>5</v>
      </c>
      <c r="T63" s="3" t="s">
        <v>159</v>
      </c>
      <c r="U63" s="15">
        <v>1.49</v>
      </c>
      <c r="V63" s="16">
        <v>1.69</v>
      </c>
      <c r="W63" s="37"/>
    </row>
    <row r="64" spans="2:28" ht="12.75">
      <c r="B64" t="s">
        <v>104</v>
      </c>
      <c r="D64" s="2">
        <v>4</v>
      </c>
      <c r="F64" s="2">
        <v>4</v>
      </c>
      <c r="I64" s="18">
        <v>5</v>
      </c>
      <c r="L64" t="s">
        <v>105</v>
      </c>
      <c r="N64" t="s">
        <v>106</v>
      </c>
      <c r="O64" s="28"/>
      <c r="R64" s="14">
        <v>1</v>
      </c>
      <c r="U64" s="15">
        <v>1.59</v>
      </c>
      <c r="V64" s="16">
        <v>1.69</v>
      </c>
      <c r="W64" s="37"/>
      <c r="AB64" s="2">
        <v>1</v>
      </c>
    </row>
    <row r="65" spans="2:28" ht="12.75">
      <c r="B65" t="s">
        <v>107</v>
      </c>
      <c r="F65" s="2">
        <v>1</v>
      </c>
      <c r="I65" s="18">
        <v>1</v>
      </c>
      <c r="O65" s="28"/>
      <c r="R65" s="14">
        <v>2</v>
      </c>
      <c r="U65" s="15">
        <v>5.99</v>
      </c>
      <c r="V65" s="16">
        <v>5.99</v>
      </c>
      <c r="W65" s="37"/>
      <c r="AB65" s="2">
        <v>2</v>
      </c>
    </row>
    <row r="66" spans="2:28" ht="12.75">
      <c r="B66" t="s">
        <v>108</v>
      </c>
      <c r="D66" s="2">
        <v>3</v>
      </c>
      <c r="I66" s="14">
        <v>3</v>
      </c>
      <c r="O66" s="28">
        <v>3</v>
      </c>
      <c r="R66" s="14">
        <v>3</v>
      </c>
      <c r="T66" t="s">
        <v>158</v>
      </c>
      <c r="U66" s="15">
        <v>3.99</v>
      </c>
      <c r="V66" s="16">
        <v>13.72</v>
      </c>
      <c r="W66" s="37"/>
      <c r="AB66" s="2">
        <v>3</v>
      </c>
    </row>
    <row r="67" spans="9:23" ht="5.25" customHeight="1">
      <c r="I67" s="14"/>
      <c r="O67" s="28"/>
      <c r="R67" s="14"/>
      <c r="U67" s="15"/>
      <c r="V67" s="16"/>
      <c r="W67" s="37"/>
    </row>
    <row r="68" spans="1:23" ht="12.75">
      <c r="A68" s="13" t="s">
        <v>109</v>
      </c>
      <c r="D68" s="2">
        <v>1</v>
      </c>
      <c r="F68" s="2">
        <v>1</v>
      </c>
      <c r="I68" s="14"/>
      <c r="O68" s="28"/>
      <c r="R68" s="14"/>
      <c r="U68" s="15"/>
      <c r="V68" s="16"/>
      <c r="W68" s="37"/>
    </row>
    <row r="69" spans="2:28" ht="12.75">
      <c r="B69" t="s">
        <v>111</v>
      </c>
      <c r="D69" s="2">
        <v>1</v>
      </c>
      <c r="F69" s="2">
        <v>1</v>
      </c>
      <c r="I69" s="14"/>
      <c r="N69" t="s">
        <v>112</v>
      </c>
      <c r="O69" s="28">
        <v>2</v>
      </c>
      <c r="R69" s="14">
        <v>3</v>
      </c>
      <c r="U69" s="15">
        <v>15.99</v>
      </c>
      <c r="V69" s="16">
        <v>14.01</v>
      </c>
      <c r="W69" s="37"/>
      <c r="AB69" s="2">
        <v>3</v>
      </c>
    </row>
    <row r="70" spans="1:23" ht="12.75">
      <c r="A70" s="13"/>
      <c r="B70" t="s">
        <v>110</v>
      </c>
      <c r="D70" s="2">
        <v>1</v>
      </c>
      <c r="F70" s="2">
        <v>1</v>
      </c>
      <c r="I70" s="14"/>
      <c r="O70" s="28"/>
      <c r="R70" s="14"/>
      <c r="U70" s="15">
        <v>26</v>
      </c>
      <c r="V70" s="16">
        <v>26</v>
      </c>
      <c r="W70" s="37"/>
    </row>
    <row r="71" spans="2:23" ht="12.75">
      <c r="B71" t="s">
        <v>115</v>
      </c>
      <c r="D71" s="2">
        <v>0</v>
      </c>
      <c r="F71" s="2">
        <v>1</v>
      </c>
      <c r="H71" s="1" t="s">
        <v>58</v>
      </c>
      <c r="I71" s="18">
        <v>1</v>
      </c>
      <c r="J71" s="1"/>
      <c r="L71" s="1"/>
      <c r="M71" s="17"/>
      <c r="N71" t="s">
        <v>116</v>
      </c>
      <c r="O71" s="28"/>
      <c r="R71" s="18"/>
      <c r="S71" s="1"/>
      <c r="T71" s="1"/>
      <c r="U71" s="15"/>
      <c r="V71" s="16">
        <v>19.99</v>
      </c>
      <c r="W71" s="37"/>
    </row>
    <row r="72" spans="2:28" ht="12.75">
      <c r="B72" t="s">
        <v>117</v>
      </c>
      <c r="D72" s="2">
        <v>2</v>
      </c>
      <c r="F72" s="2">
        <v>2</v>
      </c>
      <c r="H72" s="1" t="s">
        <v>118</v>
      </c>
      <c r="I72" s="18">
        <v>2</v>
      </c>
      <c r="J72" s="1"/>
      <c r="L72" s="1"/>
      <c r="M72" s="17"/>
      <c r="N72" t="s">
        <v>119</v>
      </c>
      <c r="O72" s="28">
        <v>2</v>
      </c>
      <c r="R72" s="18">
        <v>4</v>
      </c>
      <c r="S72" s="1"/>
      <c r="T72" s="1" t="s">
        <v>174</v>
      </c>
      <c r="U72" s="15">
        <v>18</v>
      </c>
      <c r="V72" s="16">
        <v>19.99</v>
      </c>
      <c r="W72" s="37"/>
      <c r="AB72" s="17">
        <v>3</v>
      </c>
    </row>
    <row r="73" spans="2:28" ht="12.75">
      <c r="B73" t="s">
        <v>120</v>
      </c>
      <c r="C73" t="s">
        <v>76</v>
      </c>
      <c r="D73" s="2">
        <v>1</v>
      </c>
      <c r="F73" s="2">
        <v>1</v>
      </c>
      <c r="I73" s="14">
        <v>1</v>
      </c>
      <c r="N73" t="s">
        <v>121</v>
      </c>
      <c r="O73" s="28"/>
      <c r="R73" s="14">
        <v>2</v>
      </c>
      <c r="U73" s="15">
        <v>1.99</v>
      </c>
      <c r="V73" s="16">
        <v>4.99</v>
      </c>
      <c r="W73" s="37"/>
      <c r="AB73" s="2">
        <v>2</v>
      </c>
    </row>
    <row r="74" spans="2:28" ht="12.75">
      <c r="B74" t="s">
        <v>122</v>
      </c>
      <c r="D74" s="2">
        <v>1</v>
      </c>
      <c r="F74" s="2">
        <v>1</v>
      </c>
      <c r="I74" s="14">
        <v>1</v>
      </c>
      <c r="O74" s="28"/>
      <c r="R74" s="14">
        <v>0</v>
      </c>
      <c r="T74" s="3" t="s">
        <v>149</v>
      </c>
      <c r="U74" s="15">
        <v>22</v>
      </c>
      <c r="V74" s="16"/>
      <c r="W74" s="37"/>
      <c r="AB74" s="2">
        <v>1</v>
      </c>
    </row>
    <row r="75" spans="2:28" ht="12.75">
      <c r="B75" t="s">
        <v>190</v>
      </c>
      <c r="C75" t="s">
        <v>194</v>
      </c>
      <c r="I75" s="14"/>
      <c r="O75" s="28"/>
      <c r="R75" s="18">
        <v>1</v>
      </c>
      <c r="T75" t="s">
        <v>58</v>
      </c>
      <c r="U75" s="15"/>
      <c r="V75" s="16"/>
      <c r="W75" s="37"/>
      <c r="AB75" s="2">
        <v>1</v>
      </c>
    </row>
    <row r="76" spans="2:28" ht="12.75">
      <c r="B76" t="s">
        <v>191</v>
      </c>
      <c r="C76" t="s">
        <v>194</v>
      </c>
      <c r="D76" s="2">
        <v>1</v>
      </c>
      <c r="F76" s="2">
        <v>2</v>
      </c>
      <c r="H76" s="1" t="s">
        <v>118</v>
      </c>
      <c r="I76" s="18">
        <v>2</v>
      </c>
      <c r="J76" s="1"/>
      <c r="L76" s="1"/>
      <c r="M76" s="17"/>
      <c r="N76" t="s">
        <v>123</v>
      </c>
      <c r="O76" s="28">
        <v>1</v>
      </c>
      <c r="R76" s="18">
        <v>1</v>
      </c>
      <c r="S76" s="1"/>
      <c r="T76" s="19" t="s">
        <v>150</v>
      </c>
      <c r="U76" s="15">
        <v>25</v>
      </c>
      <c r="V76" s="16">
        <v>25</v>
      </c>
      <c r="W76" s="37"/>
      <c r="AB76" s="2">
        <v>1</v>
      </c>
    </row>
    <row r="77" spans="9:23" ht="7.5" customHeight="1">
      <c r="I77" s="14"/>
      <c r="O77" s="28"/>
      <c r="R77" s="14"/>
      <c r="U77" s="15"/>
      <c r="V77" s="16"/>
      <c r="W77" s="37"/>
    </row>
    <row r="78" spans="1:28" ht="12.75">
      <c r="A78" s="13" t="s">
        <v>124</v>
      </c>
      <c r="B78" t="s">
        <v>192</v>
      </c>
      <c r="D78" s="2">
        <v>4</v>
      </c>
      <c r="I78" s="14">
        <v>4</v>
      </c>
      <c r="O78" s="28">
        <v>4</v>
      </c>
      <c r="R78" s="14">
        <v>3</v>
      </c>
      <c r="U78" s="15">
        <v>3.19</v>
      </c>
      <c r="V78" s="16">
        <v>2.99</v>
      </c>
      <c r="W78" s="37"/>
      <c r="AB78" s="2">
        <v>4</v>
      </c>
    </row>
    <row r="79" spans="2:28" ht="12.75">
      <c r="B79" t="s">
        <v>193</v>
      </c>
      <c r="D79" s="2">
        <v>2</v>
      </c>
      <c r="I79" s="14">
        <v>2</v>
      </c>
      <c r="N79" t="s">
        <v>125</v>
      </c>
      <c r="O79" s="28">
        <v>4</v>
      </c>
      <c r="R79" s="14">
        <v>3</v>
      </c>
      <c r="U79" s="15">
        <v>2.49</v>
      </c>
      <c r="V79" s="16">
        <v>2.79</v>
      </c>
      <c r="W79" s="37"/>
      <c r="AB79" s="2">
        <v>4</v>
      </c>
    </row>
    <row r="80" spans="2:28" ht="12.75">
      <c r="B80" t="s">
        <v>161</v>
      </c>
      <c r="I80" s="14"/>
      <c r="O80" s="28"/>
      <c r="R80" s="14">
        <v>2</v>
      </c>
      <c r="U80" s="15"/>
      <c r="V80" s="16"/>
      <c r="W80" s="37"/>
      <c r="AB80" s="2">
        <v>2</v>
      </c>
    </row>
    <row r="81" spans="2:28" ht="12.75">
      <c r="B81" t="s">
        <v>126</v>
      </c>
      <c r="D81" s="2">
        <v>3</v>
      </c>
      <c r="I81" s="14">
        <v>3</v>
      </c>
      <c r="L81" t="s">
        <v>127</v>
      </c>
      <c r="O81" s="28">
        <v>3</v>
      </c>
      <c r="R81" s="14">
        <v>3</v>
      </c>
      <c r="T81" t="s">
        <v>153</v>
      </c>
      <c r="U81" s="15">
        <v>1.99</v>
      </c>
      <c r="V81" s="16">
        <v>1.99</v>
      </c>
      <c r="W81" s="37"/>
      <c r="AB81" s="2">
        <v>2</v>
      </c>
    </row>
    <row r="82" spans="2:28" ht="12.75">
      <c r="B82" t="s">
        <v>113</v>
      </c>
      <c r="D82" s="2">
        <v>1</v>
      </c>
      <c r="F82" s="2">
        <v>1</v>
      </c>
      <c r="I82" s="14"/>
      <c r="N82" t="s">
        <v>114</v>
      </c>
      <c r="O82" s="28">
        <v>2</v>
      </c>
      <c r="R82" s="18">
        <v>3</v>
      </c>
      <c r="U82" s="15">
        <v>15.99</v>
      </c>
      <c r="V82" s="16">
        <v>15.99</v>
      </c>
      <c r="W82" s="37"/>
      <c r="AB82" s="2">
        <v>2</v>
      </c>
    </row>
    <row r="83" spans="9:23" ht="11.25" customHeight="1">
      <c r="I83" s="14"/>
      <c r="L83" t="s">
        <v>128</v>
      </c>
      <c r="O83" s="28"/>
      <c r="R83" s="14"/>
      <c r="U83" s="15"/>
      <c r="V83" s="16"/>
      <c r="W83" s="37"/>
    </row>
    <row r="84" spans="1:26" ht="12.75">
      <c r="A84" s="13" t="s">
        <v>129</v>
      </c>
      <c r="B84" t="s">
        <v>130</v>
      </c>
      <c r="C84" t="s">
        <v>131</v>
      </c>
      <c r="D84" s="2">
        <v>3</v>
      </c>
      <c r="F84" s="2">
        <v>3</v>
      </c>
      <c r="I84" s="14">
        <v>3</v>
      </c>
      <c r="N84" t="s">
        <v>132</v>
      </c>
      <c r="O84" s="28">
        <v>1</v>
      </c>
      <c r="P84">
        <f>+R84*48</f>
        <v>96</v>
      </c>
      <c r="R84" s="14">
        <v>2</v>
      </c>
      <c r="U84" s="15">
        <v>4.49</v>
      </c>
      <c r="V84" s="16">
        <v>4.79</v>
      </c>
      <c r="W84" s="37"/>
      <c r="Z84" s="2" t="s">
        <v>246</v>
      </c>
    </row>
    <row r="85" spans="2:26" ht="12.75">
      <c r="B85" t="s">
        <v>133</v>
      </c>
      <c r="C85" t="s">
        <v>134</v>
      </c>
      <c r="D85" s="2">
        <v>2</v>
      </c>
      <c r="F85" s="2">
        <v>2</v>
      </c>
      <c r="I85" s="14">
        <v>2</v>
      </c>
      <c r="N85" t="s">
        <v>132</v>
      </c>
      <c r="O85" s="28">
        <v>1</v>
      </c>
      <c r="P85">
        <f>+R85*80</f>
        <v>80</v>
      </c>
      <c r="R85" s="14">
        <v>1</v>
      </c>
      <c r="U85" s="15">
        <v>24.99</v>
      </c>
      <c r="V85" s="16"/>
      <c r="W85" s="37"/>
      <c r="Z85" s="2" t="s">
        <v>246</v>
      </c>
    </row>
    <row r="86" spans="2:28" ht="12.75">
      <c r="B86" t="s">
        <v>135</v>
      </c>
      <c r="C86" t="s">
        <v>136</v>
      </c>
      <c r="D86" s="2">
        <v>6</v>
      </c>
      <c r="F86" s="2">
        <v>6</v>
      </c>
      <c r="I86" s="14">
        <v>3</v>
      </c>
      <c r="L86" t="s">
        <v>137</v>
      </c>
      <c r="O86" s="28">
        <v>4</v>
      </c>
      <c r="R86" s="14">
        <v>6</v>
      </c>
      <c r="U86" s="15">
        <v>1.69</v>
      </c>
      <c r="V86" s="16">
        <v>1.61</v>
      </c>
      <c r="W86" s="37"/>
      <c r="AB86" s="2">
        <v>6</v>
      </c>
    </row>
    <row r="87" spans="2:28" ht="12.75">
      <c r="B87" t="s">
        <v>138</v>
      </c>
      <c r="D87" s="2">
        <v>0</v>
      </c>
      <c r="H87" s="1" t="s">
        <v>58</v>
      </c>
      <c r="I87" s="18">
        <v>5</v>
      </c>
      <c r="J87" s="1"/>
      <c r="L87" s="1" t="s">
        <v>139</v>
      </c>
      <c r="M87" s="17"/>
      <c r="O87" s="28">
        <v>4</v>
      </c>
      <c r="R87" s="18">
        <v>7</v>
      </c>
      <c r="S87" s="1"/>
      <c r="T87" s="1"/>
      <c r="U87" s="15"/>
      <c r="V87" s="16"/>
      <c r="W87" s="37"/>
      <c r="AB87" s="2">
        <v>7</v>
      </c>
    </row>
    <row r="88" spans="2:28" ht="13.5" thickBot="1">
      <c r="B88" t="s">
        <v>140</v>
      </c>
      <c r="C88" t="s">
        <v>141</v>
      </c>
      <c r="D88" s="2">
        <v>0</v>
      </c>
      <c r="H88" s="1" t="s">
        <v>58</v>
      </c>
      <c r="I88" s="24">
        <v>6</v>
      </c>
      <c r="J88" s="1"/>
      <c r="L88" s="1"/>
      <c r="M88" s="17"/>
      <c r="N88" t="s">
        <v>142</v>
      </c>
      <c r="O88" s="29">
        <v>4</v>
      </c>
      <c r="P88">
        <f>+R88*18</f>
        <v>108</v>
      </c>
      <c r="R88" s="24">
        <v>6</v>
      </c>
      <c r="S88" s="1"/>
      <c r="T88" s="1"/>
      <c r="U88" s="15"/>
      <c r="V88" s="16">
        <v>3.69</v>
      </c>
      <c r="W88" s="37"/>
      <c r="AB88" s="2">
        <v>6</v>
      </c>
    </row>
    <row r="89" spans="9:23" ht="12.75">
      <c r="I89" s="2"/>
      <c r="U89" s="15"/>
      <c r="V89" s="16"/>
      <c r="W89" s="37"/>
    </row>
    <row r="90" spans="9:23" ht="12.75">
      <c r="I90" s="2"/>
      <c r="U90" s="15"/>
      <c r="V90" s="16"/>
      <c r="W90" s="37"/>
    </row>
    <row r="91" spans="9:23" ht="12.75">
      <c r="I91" s="2"/>
      <c r="U91" s="15"/>
      <c r="V91" s="16"/>
      <c r="W91" s="37"/>
    </row>
    <row r="92" spans="9:23" ht="12.75">
      <c r="I92" s="2"/>
      <c r="U92" s="15"/>
      <c r="V92" s="16"/>
      <c r="W92" s="37"/>
    </row>
    <row r="93" spans="9:23" ht="12.75">
      <c r="I93" s="2"/>
      <c r="U93" s="15"/>
      <c r="V93" s="16"/>
      <c r="W93" s="37"/>
    </row>
    <row r="94" spans="9:23" ht="12.75">
      <c r="I94" s="2"/>
      <c r="U94" s="15"/>
      <c r="V94" s="16"/>
      <c r="W94" s="37"/>
    </row>
    <row r="95" spans="9:23" ht="12.75">
      <c r="I95" s="2"/>
      <c r="U95" s="15"/>
      <c r="V95" s="16"/>
      <c r="W95" s="37"/>
    </row>
    <row r="96" spans="9:23" ht="12.75">
      <c r="I96" s="2"/>
      <c r="U96" s="15"/>
      <c r="V96" s="16"/>
      <c r="W96" s="37"/>
    </row>
    <row r="97" spans="9:23" ht="12.75">
      <c r="I97" s="2"/>
      <c r="U97" s="15"/>
      <c r="V97" s="16"/>
      <c r="W97" s="37"/>
    </row>
    <row r="98" spans="9:23" ht="12.75">
      <c r="I98" s="2"/>
      <c r="U98" s="15"/>
      <c r="V98" s="16"/>
      <c r="W98" s="37"/>
    </row>
    <row r="99" spans="9:23" ht="12.75">
      <c r="I99" s="2"/>
      <c r="U99" s="15"/>
      <c r="V99" s="16"/>
      <c r="W99" s="37"/>
    </row>
    <row r="100" spans="9:23" ht="12.75">
      <c r="I100" s="2"/>
      <c r="U100" s="15"/>
      <c r="V100" s="16"/>
      <c r="W100" s="37"/>
    </row>
    <row r="101" spans="9:23" ht="12.75">
      <c r="I101" s="2"/>
      <c r="U101" s="15"/>
      <c r="V101" s="16"/>
      <c r="W101" s="37"/>
    </row>
    <row r="102" spans="9:23" ht="12.75">
      <c r="I102" s="2"/>
      <c r="U102" s="15"/>
      <c r="V102" s="16"/>
      <c r="W102" s="37"/>
    </row>
    <row r="103" spans="9:23" ht="12.75">
      <c r="I103" s="2"/>
      <c r="U103" s="15"/>
      <c r="V103" s="16"/>
      <c r="W103" s="37"/>
    </row>
    <row r="104" spans="9:23" ht="12.75">
      <c r="I104" s="2"/>
      <c r="U104" s="15"/>
      <c r="V104" s="16"/>
      <c r="W104" s="37"/>
    </row>
    <row r="105" spans="9:23" ht="12.75">
      <c r="I105" s="2"/>
      <c r="U105" s="15"/>
      <c r="V105" s="16"/>
      <c r="W105" s="37"/>
    </row>
    <row r="106" spans="9:23" ht="12.75">
      <c r="I106" s="2"/>
      <c r="U106" s="15"/>
      <c r="V106" s="16"/>
      <c r="W106" s="37"/>
    </row>
    <row r="107" spans="9:23" ht="12.75">
      <c r="I107" s="2"/>
      <c r="U107" s="15"/>
      <c r="V107" s="16"/>
      <c r="W107" s="37"/>
    </row>
    <row r="108" spans="9:23" ht="12.75">
      <c r="I108" s="2"/>
      <c r="U108" s="15"/>
      <c r="V108" s="16"/>
      <c r="W108" s="37"/>
    </row>
    <row r="109" spans="9:23" ht="12.75">
      <c r="I109" s="2"/>
      <c r="U109" s="15"/>
      <c r="V109" s="16"/>
      <c r="W109" s="37"/>
    </row>
    <row r="110" spans="9:23" ht="12.75">
      <c r="I110" s="2"/>
      <c r="U110" s="15"/>
      <c r="V110" s="16"/>
      <c r="W110" s="37"/>
    </row>
    <row r="111" spans="9:23" ht="12.75">
      <c r="I111" s="2"/>
      <c r="U111" s="15"/>
      <c r="V111" s="16"/>
      <c r="W111" s="37"/>
    </row>
    <row r="112" spans="9:23" ht="12.75">
      <c r="I112" s="2"/>
      <c r="U112" s="15"/>
      <c r="V112" s="16"/>
      <c r="W112" s="37"/>
    </row>
    <row r="113" spans="9:23" ht="12.75">
      <c r="I113" s="2"/>
      <c r="U113" s="15"/>
      <c r="V113" s="16"/>
      <c r="W113" s="37"/>
    </row>
    <row r="114" spans="9:23" ht="12.75">
      <c r="I114" s="2"/>
      <c r="U114" s="15"/>
      <c r="V114" s="16"/>
      <c r="W114" s="37"/>
    </row>
    <row r="115" spans="9:23" ht="12.75">
      <c r="I115" s="2"/>
      <c r="U115" s="15"/>
      <c r="V115" s="16"/>
      <c r="W115" s="38"/>
    </row>
    <row r="116" spans="9:23" ht="12.75">
      <c r="I116" s="2"/>
      <c r="U116" s="15"/>
      <c r="V116" s="16"/>
      <c r="W116" s="38"/>
    </row>
    <row r="117" spans="9:23" ht="12.75">
      <c r="I117" s="2"/>
      <c r="U117" s="15"/>
      <c r="V117" s="16"/>
      <c r="W117" s="38"/>
    </row>
    <row r="118" spans="9:23" ht="12.75">
      <c r="I118" s="2"/>
      <c r="U118" s="15"/>
      <c r="V118" s="16"/>
      <c r="W118" s="38"/>
    </row>
    <row r="119" spans="9:23" ht="12.75">
      <c r="I119" s="2"/>
      <c r="U119" s="15"/>
      <c r="V119" s="16"/>
      <c r="W119" s="38"/>
    </row>
    <row r="120" spans="9:23" ht="12.75">
      <c r="I120" s="2"/>
      <c r="U120" s="15"/>
      <c r="V120" s="16"/>
      <c r="W120" s="38"/>
    </row>
    <row r="121" spans="9:23" ht="12.75">
      <c r="I121" s="2"/>
      <c r="U121" s="15"/>
      <c r="V121" s="16"/>
      <c r="W121" s="38"/>
    </row>
    <row r="122" spans="9:23" ht="12.75">
      <c r="I122" s="2"/>
      <c r="U122" s="15"/>
      <c r="V122" s="16"/>
      <c r="W122" s="38"/>
    </row>
    <row r="123" spans="9:23" ht="12.75">
      <c r="I123" s="2"/>
      <c r="U123" s="15"/>
      <c r="V123" s="16"/>
      <c r="W123" s="38"/>
    </row>
    <row r="124" spans="9:23" ht="12.75">
      <c r="I124" s="2"/>
      <c r="U124" s="15"/>
      <c r="V124" s="16"/>
      <c r="W124" s="38"/>
    </row>
    <row r="125" spans="9:23" ht="12.75">
      <c r="I125" s="2"/>
      <c r="U125" s="15"/>
      <c r="V125" s="16"/>
      <c r="W125" s="38"/>
    </row>
    <row r="126" spans="9:23" ht="12.75">
      <c r="I126" s="2"/>
      <c r="U126" s="15"/>
      <c r="V126" s="16"/>
      <c r="W126" s="38"/>
    </row>
    <row r="127" spans="9:23" ht="12.75">
      <c r="I127" s="2"/>
      <c r="U127" s="15"/>
      <c r="V127" s="16"/>
      <c r="W127" s="38"/>
    </row>
    <row r="128" spans="9:23" ht="12.75">
      <c r="I128" s="2"/>
      <c r="U128" s="15"/>
      <c r="V128" s="16"/>
      <c r="W128" s="38"/>
    </row>
    <row r="129" spans="9:23" ht="12.75">
      <c r="I129" s="2"/>
      <c r="U129" s="15"/>
      <c r="V129" s="16"/>
      <c r="W129" s="38"/>
    </row>
    <row r="130" spans="9:23" ht="12.75">
      <c r="I130" s="2"/>
      <c r="U130" s="15"/>
      <c r="V130" s="16"/>
      <c r="W130" s="38"/>
    </row>
    <row r="131" spans="9:23" ht="12.75">
      <c r="I131" s="2"/>
      <c r="U131" s="15"/>
      <c r="V131" s="16"/>
      <c r="W131" s="38"/>
    </row>
    <row r="132" spans="9:23" ht="12.75">
      <c r="I132" s="2"/>
      <c r="U132" s="15"/>
      <c r="V132" s="16"/>
      <c r="W132" s="38"/>
    </row>
    <row r="133" spans="9:23" ht="12.75">
      <c r="I133" s="2"/>
      <c r="U133" s="15"/>
      <c r="V133" s="16"/>
      <c r="W133" s="38"/>
    </row>
    <row r="134" spans="9:23" ht="12.75">
      <c r="I134" s="2"/>
      <c r="U134" s="15"/>
      <c r="V134" s="16"/>
      <c r="W134" s="38"/>
    </row>
    <row r="135" spans="9:23" ht="12.75">
      <c r="I135" s="2"/>
      <c r="U135" s="15"/>
      <c r="V135" s="16"/>
      <c r="W135" s="38"/>
    </row>
    <row r="136" spans="9:23" ht="12.75">
      <c r="I136" s="2"/>
      <c r="U136" s="15"/>
      <c r="V136" s="16"/>
      <c r="W136" s="38"/>
    </row>
    <row r="137" spans="9:23" ht="12.75">
      <c r="I137" s="2"/>
      <c r="U137" s="15"/>
      <c r="V137" s="16"/>
      <c r="W137" s="38"/>
    </row>
    <row r="138" spans="9:23" ht="12.75">
      <c r="I138" s="2"/>
      <c r="U138" s="15"/>
      <c r="V138" s="16"/>
      <c r="W138" s="38"/>
    </row>
    <row r="139" spans="9:23" ht="12.75">
      <c r="I139" s="2"/>
      <c r="U139" s="15"/>
      <c r="V139" s="16"/>
      <c r="W139" s="38"/>
    </row>
    <row r="140" spans="9:23" ht="12.75">
      <c r="I140" s="2"/>
      <c r="U140" s="15"/>
      <c r="V140" s="16"/>
      <c r="W140" s="38"/>
    </row>
    <row r="141" spans="9:23" ht="12.75">
      <c r="I141" s="2"/>
      <c r="U141" s="15"/>
      <c r="V141" s="16"/>
      <c r="W141" s="38"/>
    </row>
    <row r="142" spans="9:23" ht="12.75">
      <c r="I142" s="2"/>
      <c r="U142" s="15"/>
      <c r="V142" s="16"/>
      <c r="W142" s="38"/>
    </row>
    <row r="143" spans="9:23" ht="12.75">
      <c r="I143" s="2"/>
      <c r="U143" s="15"/>
      <c r="V143" s="16"/>
      <c r="W143" s="38"/>
    </row>
    <row r="144" spans="9:23" ht="12.75">
      <c r="I144" s="2"/>
      <c r="U144" s="15"/>
      <c r="V144" s="16"/>
      <c r="W144" s="38"/>
    </row>
    <row r="145" spans="9:23" ht="12.75">
      <c r="I145" s="2"/>
      <c r="U145" s="15"/>
      <c r="V145" s="16"/>
      <c r="W145" s="38"/>
    </row>
    <row r="146" spans="9:23" ht="12.75">
      <c r="I146" s="2"/>
      <c r="U146" s="15"/>
      <c r="V146" s="16"/>
      <c r="W146" s="38"/>
    </row>
    <row r="147" spans="9:23" ht="12.75">
      <c r="I147" s="2"/>
      <c r="U147" s="15"/>
      <c r="V147" s="16"/>
      <c r="W147" s="38"/>
    </row>
    <row r="148" spans="9:23" ht="12.75">
      <c r="I148" s="2"/>
      <c r="U148" s="15"/>
      <c r="V148" s="16"/>
      <c r="W148" s="38"/>
    </row>
    <row r="149" spans="9:23" ht="12.75">
      <c r="I149" s="2"/>
      <c r="U149" s="15"/>
      <c r="V149" s="16"/>
      <c r="W149" s="38"/>
    </row>
    <row r="150" spans="9:23" ht="12.75">
      <c r="I150" s="2"/>
      <c r="U150" s="15"/>
      <c r="V150" s="16"/>
      <c r="W150" s="38"/>
    </row>
    <row r="151" spans="9:23" ht="12.75">
      <c r="I151" s="2"/>
      <c r="U151" s="15"/>
      <c r="V151" s="16"/>
      <c r="W151" s="38"/>
    </row>
    <row r="152" spans="9:23" ht="12.75">
      <c r="I152" s="2"/>
      <c r="U152" s="15"/>
      <c r="V152" s="16"/>
      <c r="W152" s="38"/>
    </row>
    <row r="153" spans="9:23" ht="12.75">
      <c r="I153" s="2"/>
      <c r="U153" s="15"/>
      <c r="V153" s="16"/>
      <c r="W153" s="38"/>
    </row>
    <row r="154" spans="9:23" ht="12.75">
      <c r="I154" s="2"/>
      <c r="U154" s="15"/>
      <c r="V154" s="16"/>
      <c r="W154" s="38"/>
    </row>
    <row r="155" spans="9:23" ht="12.75">
      <c r="I155" s="2"/>
      <c r="U155" s="15"/>
      <c r="V155" s="16"/>
      <c r="W155" s="38"/>
    </row>
    <row r="156" spans="9:23" ht="12.75">
      <c r="I156" s="2"/>
      <c r="U156" s="15"/>
      <c r="V156" s="16"/>
      <c r="W156" s="38"/>
    </row>
    <row r="157" spans="9:23" ht="12.75">
      <c r="I157" s="2"/>
      <c r="U157" s="15"/>
      <c r="V157" s="16"/>
      <c r="W157" s="38"/>
    </row>
    <row r="158" spans="9:23" ht="12.75">
      <c r="I158" s="2"/>
      <c r="U158" s="15"/>
      <c r="V158" s="16"/>
      <c r="W158" s="38"/>
    </row>
    <row r="159" spans="9:23" ht="12.75">
      <c r="I159" s="2"/>
      <c r="U159" s="15"/>
      <c r="V159" s="16"/>
      <c r="W159" s="38"/>
    </row>
    <row r="160" spans="9:23" ht="12.75">
      <c r="I160" s="2"/>
      <c r="U160" s="15"/>
      <c r="V160" s="16"/>
      <c r="W160" s="38"/>
    </row>
    <row r="161" spans="9:23" ht="12.75">
      <c r="I161" s="2"/>
      <c r="U161" s="15"/>
      <c r="V161" s="16"/>
      <c r="W161" s="38"/>
    </row>
    <row r="162" spans="9:23" ht="12.75">
      <c r="I162" s="2"/>
      <c r="U162" s="15"/>
      <c r="V162" s="16"/>
      <c r="W162" s="38"/>
    </row>
    <row r="163" spans="9:23" ht="12.75">
      <c r="I163" s="2"/>
      <c r="U163" s="15"/>
      <c r="V163" s="16"/>
      <c r="W163" s="38"/>
    </row>
    <row r="164" spans="9:23" ht="12.75">
      <c r="I164" s="2"/>
      <c r="U164" s="15"/>
      <c r="V164" s="16"/>
      <c r="W164" s="38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  <row r="235" ht="12.75">
      <c r="I235" s="2"/>
    </row>
    <row r="236" ht="12.75">
      <c r="I236" s="2"/>
    </row>
    <row r="237" ht="12.75">
      <c r="I237" s="2"/>
    </row>
    <row r="238" ht="12.75">
      <c r="I238" s="2"/>
    </row>
    <row r="239" ht="12.75">
      <c r="I239" s="2"/>
    </row>
    <row r="240" ht="12.75">
      <c r="I240" s="2"/>
    </row>
    <row r="241" ht="12.75">
      <c r="I241" s="2"/>
    </row>
    <row r="242" ht="12.75">
      <c r="I242" s="2"/>
    </row>
    <row r="243" ht="12.75">
      <c r="I243" s="2"/>
    </row>
    <row r="244" ht="12.75">
      <c r="I244" s="2"/>
    </row>
    <row r="245" ht="12.75">
      <c r="I245" s="2"/>
    </row>
    <row r="246" ht="12.75">
      <c r="I246" s="2"/>
    </row>
    <row r="247" ht="12.75">
      <c r="I247" s="2"/>
    </row>
    <row r="248" ht="12.75">
      <c r="I248" s="2"/>
    </row>
    <row r="249" ht="12.75">
      <c r="I249" s="2"/>
    </row>
    <row r="250" ht="12.75">
      <c r="I250" s="2"/>
    </row>
    <row r="251" ht="12.75">
      <c r="I251" s="2"/>
    </row>
    <row r="252" ht="12.75">
      <c r="I252" s="2"/>
    </row>
    <row r="253" ht="12.75">
      <c r="I253" s="2"/>
    </row>
    <row r="254" ht="12.75">
      <c r="I254" s="2"/>
    </row>
    <row r="255" ht="12.75">
      <c r="I255" s="2"/>
    </row>
    <row r="256" ht="12.75">
      <c r="I256" s="2"/>
    </row>
    <row r="257" ht="12.75">
      <c r="I257" s="2"/>
    </row>
    <row r="258" ht="12.75">
      <c r="I258" s="2"/>
    </row>
    <row r="259" ht="12.75">
      <c r="I259" s="2"/>
    </row>
    <row r="260" ht="12.75">
      <c r="I260" s="2"/>
    </row>
    <row r="261" ht="12.75">
      <c r="I261" s="2"/>
    </row>
    <row r="262" ht="12.75">
      <c r="I262" s="2"/>
    </row>
    <row r="263" ht="12.75">
      <c r="I263" s="2"/>
    </row>
    <row r="264" ht="12.75">
      <c r="I264" s="2"/>
    </row>
    <row r="265" ht="12.75">
      <c r="I265" s="2"/>
    </row>
    <row r="266" ht="12.75">
      <c r="I266" s="2"/>
    </row>
    <row r="267" ht="12.75">
      <c r="I267" s="2"/>
    </row>
    <row r="268" ht="12.75">
      <c r="I268" s="2"/>
    </row>
    <row r="269" ht="12.75">
      <c r="I269" s="2"/>
    </row>
    <row r="270" ht="12.75">
      <c r="I270" s="2"/>
    </row>
    <row r="271" ht="12.75">
      <c r="I271" s="2"/>
    </row>
    <row r="272" ht="12.75">
      <c r="I272" s="2"/>
    </row>
  </sheetData>
  <printOptions gridLines="1"/>
  <pageMargins left="0.25" right="0.25" top="0.25" bottom="0.25" header="0.5" footer="0.5"/>
  <pageSetup fitToHeight="2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8.421875" style="0" customWidth="1"/>
    <col min="2" max="2" width="13.00390625" style="0" customWidth="1"/>
    <col min="4" max="4" width="48.57421875" style="0" customWidth="1"/>
  </cols>
  <sheetData>
    <row r="1" ht="12.75">
      <c r="A1" s="1" t="s">
        <v>257</v>
      </c>
    </row>
    <row r="3" ht="12.75">
      <c r="A3" s="6" t="s">
        <v>268</v>
      </c>
    </row>
    <row r="4" spans="2:4" ht="12.75">
      <c r="B4" t="s">
        <v>180</v>
      </c>
      <c r="C4" s="2">
        <v>12</v>
      </c>
      <c r="D4" t="s">
        <v>181</v>
      </c>
    </row>
    <row r="5" spans="3:4" ht="12.75">
      <c r="C5" s="2">
        <v>2.5</v>
      </c>
      <c r="D5" t="s">
        <v>260</v>
      </c>
    </row>
    <row r="6" spans="3:4" ht="12.75">
      <c r="C6" s="2">
        <f>+C4/C5</f>
        <v>4.8</v>
      </c>
      <c r="D6" t="s">
        <v>182</v>
      </c>
    </row>
    <row r="7" spans="3:4" ht="12.75">
      <c r="C7" s="2">
        <v>6</v>
      </c>
      <c r="D7" t="s">
        <v>184</v>
      </c>
    </row>
    <row r="8" spans="3:4" ht="12.75">
      <c r="C8" s="2">
        <f>+C7*C6</f>
        <v>28.799999999999997</v>
      </c>
      <c r="D8" t="s">
        <v>185</v>
      </c>
    </row>
    <row r="10" ht="12.75">
      <c r="B10" t="s">
        <v>259</v>
      </c>
    </row>
    <row r="11" spans="3:4" ht="12.75">
      <c r="C11" s="2">
        <v>25</v>
      </c>
      <c r="D11" t="s">
        <v>266</v>
      </c>
    </row>
    <row r="12" spans="3:4" ht="12.75">
      <c r="C12" s="2">
        <v>25</v>
      </c>
      <c r="D12" t="s">
        <v>265</v>
      </c>
    </row>
    <row r="13" ht="13.5" thickBot="1">
      <c r="A13" s="6" t="s">
        <v>269</v>
      </c>
    </row>
    <row r="14" spans="1:6" ht="13.5" thickBot="1">
      <c r="A14" s="40" t="s">
        <v>272</v>
      </c>
      <c r="C14" s="41">
        <v>60</v>
      </c>
      <c r="D14" s="1" t="s">
        <v>183</v>
      </c>
      <c r="E14" s="39"/>
      <c r="F14" s="39"/>
    </row>
    <row r="15" spans="1:3" ht="12.75">
      <c r="A15" s="13" t="s">
        <v>270</v>
      </c>
      <c r="B15" s="25"/>
      <c r="C15" s="2"/>
    </row>
    <row r="16" spans="2:4" ht="12.75">
      <c r="B16" s="25" t="s">
        <v>261</v>
      </c>
      <c r="C16" s="42">
        <f>+C14/C8</f>
        <v>2.0833333333333335</v>
      </c>
      <c r="D16" t="s">
        <v>271</v>
      </c>
    </row>
    <row r="17" spans="3:4" ht="12.75">
      <c r="C17" s="43">
        <f>+C16*C7</f>
        <v>12.5</v>
      </c>
      <c r="D17" s="1" t="s">
        <v>267</v>
      </c>
    </row>
    <row r="18" spans="2:4" ht="12.75">
      <c r="B18" s="25" t="s">
        <v>258</v>
      </c>
      <c r="C18" s="44">
        <f>+C14/C11</f>
        <v>2.4</v>
      </c>
      <c r="D18" t="s">
        <v>264</v>
      </c>
    </row>
    <row r="19" spans="2:4" ht="12.75">
      <c r="B19" s="25" t="s">
        <v>262</v>
      </c>
      <c r="C19" s="44">
        <f>+C14/C12</f>
        <v>2.4</v>
      </c>
      <c r="D19" t="s">
        <v>263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2009-05-29T01:17:13Z</cp:lastPrinted>
  <dcterms:created xsi:type="dcterms:W3CDTF">2008-06-02T00:40:54Z</dcterms:created>
  <dcterms:modified xsi:type="dcterms:W3CDTF">2009-08-18T21:01:02Z</dcterms:modified>
  <cp:category/>
  <cp:version/>
  <cp:contentType/>
  <cp:contentStatus/>
</cp:coreProperties>
</file>