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uisa Hogan\Documents\Booster Club Backup\"/>
    </mc:Choice>
  </mc:AlternateContent>
  <xr:revisionPtr revIDLastSave="0" documentId="13_ncr:1_{BEDE9FDC-E29D-4BBC-90D5-E3F0A24CCA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January 2021" sheetId="23" r:id="rId2"/>
    <sheet name="Alert" sheetId="22" state="hidden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Summary!$B$1:$AA$37</definedName>
    <definedName name="_xlnm.Print_Titles" localSheetId="1">'January 2021'!$A:$E,'January 2021'!$1:$1</definedName>
    <definedName name="QB_COLUMN_12310" localSheetId="1" hidden="1">'January 2021'!$F$1</definedName>
    <definedName name="QB_COLUMN_42301" localSheetId="1" hidden="1">'January 2021'!$H$1</definedName>
    <definedName name="QB_DATA_0" localSheetId="1" hidden="1">'January 2021'!$4:$4,'January 2021'!$5:$5,'January 2021'!$6:$6,'January 2021'!$7:$7</definedName>
    <definedName name="QB_FORMULA_0" localSheetId="1" hidden="1">'January 2021'!$H$4,'January 2021'!$H$5,'January 2021'!$H$6,'January 2021'!$H$7,'January 2021'!$F$8,'January 2021'!$H$8,'January 2021'!$F$9,'January 2021'!$H$9,'January 2021'!$F$10,'January 2021'!$H$10,'January 2021'!$F$11,'January 2021'!$H$11</definedName>
    <definedName name="QB_ROW_127240" localSheetId="1" hidden="1">'January 2021'!$E$7</definedName>
    <definedName name="QB_ROW_155240" localSheetId="1" hidden="1">'January 2021'!$E$6</definedName>
    <definedName name="QB_ROW_18301" localSheetId="1" hidden="1">'January 2021'!$A$11</definedName>
    <definedName name="QB_ROW_19011" localSheetId="1" hidden="1">'January 2021'!$B$2</definedName>
    <definedName name="QB_ROW_19311" localSheetId="1" hidden="1">'January 2021'!$B$10</definedName>
    <definedName name="QB_ROW_20031" localSheetId="1" hidden="1">'January 2021'!$D$3</definedName>
    <definedName name="QB_ROW_20331" localSheetId="1" hidden="1">'January 2021'!$D$8</definedName>
    <definedName name="QB_ROW_60340" localSheetId="1" hidden="1">'January 2021'!$E$5</definedName>
    <definedName name="QB_ROW_63240" localSheetId="1" hidden="1">'January 2021'!$E$4</definedName>
    <definedName name="QB_ROW_86321" localSheetId="1" hidden="1">'January 2021'!$C$9</definedName>
    <definedName name="QBCANSUPPORTUPDATE" localSheetId="1">TRUE</definedName>
    <definedName name="QBCOMPANYFILENAME" localSheetId="1">"C:\Quickbooks AHSBC\Avon High School Booster Club, Inc..QBW"</definedName>
    <definedName name="QBENDDATE" localSheetId="1">20210131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5</definedName>
    <definedName name="QBSTARTDATE" localSheetId="1">20210101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2" l="1"/>
  <c r="L32" i="2"/>
  <c r="F8" i="23"/>
  <c r="F9" i="23"/>
  <c r="F10" i="23"/>
  <c r="F11" i="23"/>
  <c r="H11" i="23"/>
  <c r="H10" i="23"/>
  <c r="H9" i="23"/>
  <c r="H8" i="23"/>
  <c r="H7" i="23"/>
  <c r="H6" i="23"/>
  <c r="H5" i="23"/>
  <c r="H4" i="23"/>
  <c r="M36" i="2"/>
  <c r="M35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J35" i="2"/>
  <c r="K35" i="2"/>
  <c r="K32" i="2"/>
  <c r="J29" i="2"/>
  <c r="J28" i="2"/>
  <c r="J27" i="2"/>
  <c r="J26" i="2"/>
  <c r="J23" i="2"/>
  <c r="J21" i="2"/>
  <c r="J17" i="2"/>
  <c r="J16" i="2"/>
  <c r="J14" i="2"/>
  <c r="J13" i="2"/>
  <c r="J12" i="2"/>
  <c r="J10" i="2"/>
  <c r="J9" i="2"/>
  <c r="J8" i="2"/>
  <c r="J37" i="2"/>
  <c r="J32" i="2"/>
  <c r="I37" i="2"/>
  <c r="I32" i="2"/>
  <c r="H32" i="2"/>
  <c r="H37" i="2"/>
  <c r="G37" i="2"/>
  <c r="G32" i="2"/>
  <c r="F37" i="2"/>
  <c r="F32" i="2"/>
  <c r="E37" i="2"/>
  <c r="E32" i="2"/>
  <c r="D37" i="2"/>
  <c r="K37" i="2"/>
  <c r="M32" i="2"/>
  <c r="M37" i="2"/>
</calcChain>
</file>

<file path=xl/sharedStrings.xml><?xml version="1.0" encoding="utf-8"?>
<sst xmlns="http://schemas.openxmlformats.org/spreadsheetml/2006/main" count="43" uniqueCount="42">
  <si>
    <t>TOTAL</t>
  </si>
  <si>
    <t>General Fund</t>
  </si>
  <si>
    <t>Avon Booster Club</t>
  </si>
  <si>
    <t>Cash Balances</t>
  </si>
  <si>
    <t>Change</t>
  </si>
  <si>
    <t>Crew</t>
  </si>
  <si>
    <t>Ribbons of Hope</t>
  </si>
  <si>
    <t>Baseball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</si>
  <si>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</si>
  <si>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</si>
  <si>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</si>
  <si>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</si>
  <si>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</si>
  <si>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</si>
  <si>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</si>
  <si>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</si>
  <si>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</si>
  <si>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</si>
  <si>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</si>
  <si>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</si>
  <si>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</si>
  <si>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</si>
  <si>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</si>
  <si>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</si>
  <si>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</si>
  <si>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</si>
  <si>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</si>
  <si>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</si>
  <si>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</si>
  <si>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</si>
  <si>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Cross Country - Co-Ed</t>
  </si>
  <si>
    <t>A General Fund</t>
  </si>
  <si>
    <t>Ordinary Income/Expense</t>
  </si>
  <si>
    <t>Income</t>
  </si>
  <si>
    <t>Booster Drive - Individual</t>
  </si>
  <si>
    <t>Fundraising</t>
  </si>
  <si>
    <t>Online Auction</t>
  </si>
  <si>
    <t>Spirit Wear Sales</t>
  </si>
  <si>
    <t>Total Income</t>
  </si>
  <si>
    <t>Gross Profit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</si>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</sst>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6" fillId="0" borderId="0" xfId="0" applyFont="1" applyAlignment="1">
      <alignment horizontal="center"/>
    </xf>
    <xf numFmtId="43" fontId="5" fillId="0" borderId="0" xfId="0" applyNumberFormat="1" applyFont="1"/>
    <xf numFmtId="164" fontId="6" fillId="0" borderId="2" xfId="1" applyNumberFormat="1" applyFont="1" applyBorder="1"/>
    <xf numFmtId="164" fontId="5" fillId="0" borderId="0" xfId="0" applyNumberFormat="1" applyFont="1"/>
    <xf numFmtId="49" fontId="4" fillId="0" borderId="1" xfId="0" applyNumberFormat="1" applyFont="1" applyBorder="1"/>
    <xf numFmtId="0" fontId="6" fillId="0" borderId="0" xfId="0" applyFont="1"/>
    <xf numFmtId="43" fontId="13" fillId="0" borderId="1" xfId="0" applyNumberFormat="1" applyFont="1" applyBorder="1"/>
    <xf numFmtId="0" fontId="14" fillId="0" borderId="0" xfId="22"/>
    <xf numFmtId="0" fontId="7" fillId="0" borderId="0" xfId="0" applyFont="1" applyAlignment="1"/>
    <xf numFmtId="49" fontId="3" fillId="0" borderId="0" xfId="0" applyNumberFormat="1" applyFont="1" applyAlignment="1"/>
    <xf numFmtId="0" fontId="14" fillId="0" borderId="0" xfId="22"/>
    <xf numFmtId="49" fontId="2" fillId="0" borderId="0" xfId="0" applyNumberFormat="1" applyFont="1"/>
    <xf numFmtId="165" fontId="15" fillId="0" borderId="0" xfId="0" applyNumberFormat="1" applyFont="1"/>
    <xf numFmtId="49" fontId="15" fillId="0" borderId="0" xfId="0" applyNumberFormat="1" applyFont="1"/>
    <xf numFmtId="165" fontId="15" fillId="0" borderId="0" xfId="0" applyNumberFormat="1" applyFont="1" applyBorder="1"/>
    <xf numFmtId="165" fontId="15" fillId="0" borderId="4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3" fontId="13" fillId="0" borderId="0" xfId="0" applyNumberFormat="1" applyFont="1"/>
  </cellXfs>
  <cellStyles count="23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 xr:uid="{00000000-0005-0000-0000-000014000000}"/>
    <cellStyle name="Normal 3" xfId="3" xr:uid="{00000000-0005-0000-0000-000015000000}"/>
    <cellStyle name="Normal 4" xfId="22" xr:uid="{E441A105-3A15-449C-B338-3CD4E379A5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C006BAF-8F2F-4D00-90DF-B3BE18EC4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C574948-CB04-43C6-9EA7-42F811D4C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6337"/>
  <sheetViews>
    <sheetView tabSelected="1" workbookViewId="0">
      <selection activeCell="P34" sqref="P34"/>
    </sheetView>
  </sheetViews>
  <sheetFormatPr defaultColWidth="8.6640625" defaultRowHeight="14.4" x14ac:dyDescent="0.3"/>
  <cols>
    <col min="1" max="1" width="4.109375" customWidth="1"/>
    <col min="2" max="2" width="26" bestFit="1" customWidth="1"/>
    <col min="3" max="3" width="1.6640625" customWidth="1"/>
    <col min="4" max="4" width="2" customWidth="1"/>
    <col min="5" max="12" width="12.6640625" customWidth="1"/>
    <col min="13" max="13" width="16.21875" customWidth="1"/>
    <col min="14" max="14" width="12.6640625" bestFit="1" customWidth="1"/>
    <col min="15" max="15" width="1.6640625" customWidth="1"/>
    <col min="16" max="26" width="14.44140625" customWidth="1"/>
    <col min="27" max="27" width="13.44140625" bestFit="1" customWidth="1"/>
    <col min="28" max="28" width="11.44140625" bestFit="1" customWidth="1"/>
  </cols>
  <sheetData>
    <row r="1" spans="2:31" ht="21" x14ac:dyDescent="0.4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C1" s="10"/>
      <c r="AD1" s="3"/>
      <c r="AE1" s="10"/>
    </row>
    <row r="2" spans="2:31" ht="21" x14ac:dyDescent="0.4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31" x14ac:dyDescent="0.3">
      <c r="B3" s="1"/>
    </row>
    <row r="4" spans="2:31" ht="15.6" x14ac:dyDescent="0.3">
      <c r="B4" s="4"/>
      <c r="C4" s="5"/>
      <c r="D4" s="5"/>
      <c r="E4" s="5">
        <v>44012</v>
      </c>
      <c r="F4" s="5">
        <v>44043</v>
      </c>
      <c r="G4" s="5">
        <v>44074</v>
      </c>
      <c r="H4" s="5">
        <v>44104</v>
      </c>
      <c r="I4" s="5">
        <v>44135</v>
      </c>
      <c r="J4" s="5">
        <v>44165</v>
      </c>
      <c r="K4" s="5">
        <v>44196</v>
      </c>
      <c r="L4" s="5">
        <v>44197</v>
      </c>
      <c r="M4" s="11" t="s">
        <v>4</v>
      </c>
      <c r="N4" s="9"/>
      <c r="O4" s="9"/>
    </row>
    <row r="5" spans="2:31" ht="15.6" x14ac:dyDescent="0.3">
      <c r="B5" s="4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31" ht="15.6" x14ac:dyDescent="0.3">
      <c r="B6" s="7" t="s">
        <v>1</v>
      </c>
      <c r="C6" s="10"/>
      <c r="D6" s="10"/>
      <c r="E6" s="12">
        <v>9582.27</v>
      </c>
      <c r="F6" s="12">
        <v>7321</v>
      </c>
      <c r="G6" s="12">
        <v>7641</v>
      </c>
      <c r="H6" s="12">
        <v>10992.43</v>
      </c>
      <c r="I6" s="12">
        <v>13176.26</v>
      </c>
      <c r="J6" s="12">
        <v>16915.68</v>
      </c>
      <c r="K6" s="12">
        <v>25688.87</v>
      </c>
      <c r="L6" s="12">
        <v>29399.15</v>
      </c>
      <c r="M6" s="12">
        <f>SUM(L6-K6)</f>
        <v>3710.2800000000025</v>
      </c>
      <c r="N6" s="9"/>
      <c r="O6" s="9"/>
    </row>
    <row r="7" spans="2:31" ht="15.6" x14ac:dyDescent="0.3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1" ht="15.6" x14ac:dyDescent="0.3">
      <c r="B8" s="7" t="s">
        <v>7</v>
      </c>
      <c r="C8" s="3"/>
      <c r="D8" s="3"/>
      <c r="E8" s="6">
        <v>9621.5</v>
      </c>
      <c r="F8" s="6">
        <v>9621.5</v>
      </c>
      <c r="G8" s="6">
        <v>9621.5</v>
      </c>
      <c r="H8" s="6">
        <v>10413.17</v>
      </c>
      <c r="I8" s="6">
        <v>10575.67</v>
      </c>
      <c r="J8" s="6">
        <f>SUM(1690.47+I8)</f>
        <v>12266.14</v>
      </c>
      <c r="K8" s="12">
        <v>12266.14</v>
      </c>
      <c r="L8" s="12">
        <v>12266.14</v>
      </c>
      <c r="M8" s="12">
        <f t="shared" ref="M8:M30" si="0">SUM(L8-K8)</f>
        <v>0</v>
      </c>
      <c r="N8" s="9"/>
      <c r="O8" s="9"/>
    </row>
    <row r="9" spans="2:31" ht="15.6" x14ac:dyDescent="0.3">
      <c r="B9" s="7" t="s">
        <v>21</v>
      </c>
      <c r="C9" s="3"/>
      <c r="D9" s="3"/>
      <c r="E9" s="6">
        <v>7215.32</v>
      </c>
      <c r="F9" s="6">
        <v>6741.2</v>
      </c>
      <c r="G9" s="6">
        <v>6741.2</v>
      </c>
      <c r="H9" s="6">
        <v>6959.95</v>
      </c>
      <c r="I9" s="6">
        <v>7234.95</v>
      </c>
      <c r="J9" s="6">
        <f>SUM(7234.95-125)</f>
        <v>7109.95</v>
      </c>
      <c r="K9" s="12">
        <v>7109.95</v>
      </c>
      <c r="L9" s="12">
        <v>7109.95</v>
      </c>
      <c r="M9" s="12">
        <f t="shared" si="0"/>
        <v>0</v>
      </c>
      <c r="N9" s="9"/>
      <c r="O9" s="9"/>
    </row>
    <row r="10" spans="2:31" ht="15.6" x14ac:dyDescent="0.3">
      <c r="B10" s="7" t="s">
        <v>8</v>
      </c>
      <c r="C10" s="3"/>
      <c r="D10" s="3"/>
      <c r="E10" s="6">
        <v>7484.86</v>
      </c>
      <c r="F10" s="6">
        <v>7484.86</v>
      </c>
      <c r="G10" s="6">
        <v>7484.86</v>
      </c>
      <c r="H10" s="6">
        <v>7597.36</v>
      </c>
      <c r="I10" s="6">
        <v>7597.36</v>
      </c>
      <c r="J10" s="6">
        <f>SUM(I10-172.11)</f>
        <v>7425.25</v>
      </c>
      <c r="K10" s="12">
        <v>7425.25</v>
      </c>
      <c r="L10" s="12">
        <v>7425.25</v>
      </c>
      <c r="M10" s="12">
        <f t="shared" si="0"/>
        <v>0</v>
      </c>
      <c r="N10" s="9"/>
      <c r="O10" s="9"/>
    </row>
    <row r="11" spans="2:31" ht="15.6" x14ac:dyDescent="0.3">
      <c r="B11" s="7" t="s">
        <v>23</v>
      </c>
      <c r="C11" s="3"/>
      <c r="D11" s="3"/>
      <c r="E11" s="6">
        <v>371.75</v>
      </c>
      <c r="F11" s="6">
        <v>371.75</v>
      </c>
      <c r="G11" s="6">
        <v>371.75</v>
      </c>
      <c r="H11" s="6">
        <v>371.75</v>
      </c>
      <c r="I11" s="6">
        <v>371.75</v>
      </c>
      <c r="J11" s="6">
        <v>371.75</v>
      </c>
      <c r="K11" s="12">
        <v>371.75</v>
      </c>
      <c r="L11" s="12">
        <v>371.75</v>
      </c>
      <c r="M11" s="12">
        <f t="shared" si="0"/>
        <v>0</v>
      </c>
      <c r="N11" s="9"/>
      <c r="O11" s="9"/>
    </row>
    <row r="12" spans="2:31" ht="15.6" x14ac:dyDescent="0.3">
      <c r="B12" s="7" t="s">
        <v>29</v>
      </c>
      <c r="C12" s="3"/>
      <c r="D12" s="3"/>
      <c r="E12" s="6">
        <v>20530.09</v>
      </c>
      <c r="F12" s="6">
        <v>20530.09</v>
      </c>
      <c r="G12" s="6">
        <v>20530.09</v>
      </c>
      <c r="H12" s="6">
        <v>20555.09</v>
      </c>
      <c r="I12" s="6">
        <v>20555.09</v>
      </c>
      <c r="J12" s="6">
        <f>SUM(16642.49+I12)</f>
        <v>37197.58</v>
      </c>
      <c r="K12" s="12">
        <v>28402.61</v>
      </c>
      <c r="L12" s="12">
        <v>28402.61</v>
      </c>
      <c r="M12" s="12">
        <f t="shared" si="0"/>
        <v>0</v>
      </c>
      <c r="N12" s="9"/>
      <c r="O12" s="9"/>
    </row>
    <row r="13" spans="2:31" ht="15.6" x14ac:dyDescent="0.3">
      <c r="B13" s="7" t="s">
        <v>30</v>
      </c>
      <c r="C13" s="3"/>
      <c r="D13" s="3"/>
      <c r="E13" s="6">
        <v>1311.48</v>
      </c>
      <c r="F13" s="6">
        <v>1311.48</v>
      </c>
      <c r="G13" s="6">
        <v>1311.48</v>
      </c>
      <c r="H13" s="6">
        <v>1001.98</v>
      </c>
      <c r="I13" s="6">
        <v>1001.98</v>
      </c>
      <c r="J13" s="6">
        <f>SUM(I13-330.04)</f>
        <v>671.94</v>
      </c>
      <c r="K13" s="12">
        <v>671.94</v>
      </c>
      <c r="L13" s="12">
        <v>671.94</v>
      </c>
      <c r="M13" s="12">
        <f t="shared" si="0"/>
        <v>0</v>
      </c>
      <c r="N13" s="9"/>
      <c r="O13" s="9"/>
    </row>
    <row r="14" spans="2:31" ht="15.6" x14ac:dyDescent="0.3">
      <c r="B14" s="7" t="s">
        <v>9</v>
      </c>
      <c r="C14" s="3"/>
      <c r="D14" s="3"/>
      <c r="E14" s="6">
        <v>2968.49</v>
      </c>
      <c r="F14" s="6">
        <v>2968.49</v>
      </c>
      <c r="G14" s="6">
        <v>2968.49</v>
      </c>
      <c r="H14" s="6">
        <v>3357.01</v>
      </c>
      <c r="I14" s="6">
        <v>3456.01</v>
      </c>
      <c r="J14" s="6">
        <f>SUM(164+I14)</f>
        <v>3620.01</v>
      </c>
      <c r="K14" s="12">
        <v>3620.01</v>
      </c>
      <c r="L14" s="12">
        <v>3620.01</v>
      </c>
      <c r="M14" s="12">
        <f t="shared" si="0"/>
        <v>0</v>
      </c>
      <c r="N14" s="9"/>
      <c r="O14" s="9"/>
    </row>
    <row r="15" spans="2:31" ht="15.6" x14ac:dyDescent="0.3">
      <c r="B15" s="7" t="s">
        <v>10</v>
      </c>
      <c r="C15" s="3"/>
      <c r="D15" s="3"/>
      <c r="E15" s="6">
        <v>16397.900000000001</v>
      </c>
      <c r="F15" s="6">
        <v>16397.900000000001</v>
      </c>
      <c r="G15" s="6">
        <v>16397.900000000001</v>
      </c>
      <c r="H15" s="6">
        <v>16504.150000000001</v>
      </c>
      <c r="I15" s="6">
        <v>16012.99</v>
      </c>
      <c r="J15" s="6">
        <v>16012.99</v>
      </c>
      <c r="K15" s="12">
        <v>16012.99</v>
      </c>
      <c r="L15" s="12">
        <v>16012.99</v>
      </c>
      <c r="M15" s="12">
        <f t="shared" si="0"/>
        <v>0</v>
      </c>
      <c r="N15" s="9"/>
      <c r="O15" s="9"/>
    </row>
    <row r="16" spans="2:31" ht="15.6" x14ac:dyDescent="0.3">
      <c r="B16" s="7" t="s">
        <v>11</v>
      </c>
      <c r="C16" s="3"/>
      <c r="D16" s="3"/>
      <c r="E16" s="6">
        <v>307.14</v>
      </c>
      <c r="F16" s="6">
        <v>307.14</v>
      </c>
      <c r="G16" s="6">
        <v>307.14</v>
      </c>
      <c r="H16" s="6">
        <v>407.14</v>
      </c>
      <c r="I16" s="6">
        <v>407.14</v>
      </c>
      <c r="J16" s="6">
        <f>SUM(I16-75)</f>
        <v>332.14</v>
      </c>
      <c r="K16" s="12">
        <v>332.14</v>
      </c>
      <c r="L16" s="12">
        <v>332.14</v>
      </c>
      <c r="M16" s="12">
        <f t="shared" si="0"/>
        <v>0</v>
      </c>
      <c r="N16" s="9"/>
      <c r="O16" s="9"/>
    </row>
    <row r="17" spans="2:15" ht="15.6" x14ac:dyDescent="0.3">
      <c r="B17" s="7" t="s">
        <v>24</v>
      </c>
      <c r="C17" s="3"/>
      <c r="D17" s="3"/>
      <c r="E17" s="6">
        <v>439.82</v>
      </c>
      <c r="F17" s="6">
        <v>439.82</v>
      </c>
      <c r="G17" s="6">
        <v>439.82</v>
      </c>
      <c r="H17" s="6">
        <v>439.82</v>
      </c>
      <c r="I17" s="6">
        <v>439.82</v>
      </c>
      <c r="J17" s="6">
        <f>SUM(I17-75)</f>
        <v>364.82</v>
      </c>
      <c r="K17" s="12">
        <v>364.82</v>
      </c>
      <c r="L17" s="12">
        <v>364.82</v>
      </c>
      <c r="M17" s="12">
        <f t="shared" si="0"/>
        <v>0</v>
      </c>
      <c r="N17" s="9"/>
      <c r="O17" s="9"/>
    </row>
    <row r="18" spans="2:15" ht="15.6" x14ac:dyDescent="0.3">
      <c r="B18" s="7" t="s">
        <v>22</v>
      </c>
      <c r="C18" s="3"/>
      <c r="D18" s="3"/>
      <c r="E18" s="6">
        <v>300.16000000000003</v>
      </c>
      <c r="F18" s="6">
        <v>300.16000000000003</v>
      </c>
      <c r="G18" s="6">
        <v>300.16000000000003</v>
      </c>
      <c r="H18" s="6">
        <v>350.16</v>
      </c>
      <c r="I18" s="6">
        <v>350.16</v>
      </c>
      <c r="J18" s="6">
        <v>350.16</v>
      </c>
      <c r="K18" s="12">
        <v>350.16</v>
      </c>
      <c r="L18" s="12">
        <v>350.16</v>
      </c>
      <c r="M18" s="12">
        <f t="shared" si="0"/>
        <v>0</v>
      </c>
      <c r="N18" s="9"/>
      <c r="O18" s="9"/>
    </row>
    <row r="19" spans="2:15" ht="15.6" x14ac:dyDescent="0.3">
      <c r="B19" s="7" t="s">
        <v>28</v>
      </c>
      <c r="C19" s="3"/>
      <c r="D19" s="3"/>
      <c r="E19" s="6">
        <v>453.34</v>
      </c>
      <c r="F19" s="6">
        <v>453.34</v>
      </c>
      <c r="G19" s="6">
        <v>453.34</v>
      </c>
      <c r="H19" s="6">
        <v>453.34</v>
      </c>
      <c r="I19" s="6">
        <v>453.34</v>
      </c>
      <c r="J19" s="6">
        <v>453.34</v>
      </c>
      <c r="K19" s="12">
        <v>453.34</v>
      </c>
      <c r="L19" s="12">
        <v>453.34</v>
      </c>
      <c r="M19" s="12">
        <f t="shared" si="0"/>
        <v>0</v>
      </c>
      <c r="N19" s="9"/>
      <c r="O19" s="9"/>
    </row>
    <row r="20" spans="2:15" ht="15.6" x14ac:dyDescent="0.3">
      <c r="B20" s="7" t="s">
        <v>12</v>
      </c>
      <c r="C20" s="3"/>
      <c r="D20" s="3"/>
      <c r="E20" s="6">
        <v>3035.65</v>
      </c>
      <c r="F20" s="6">
        <v>2844.22</v>
      </c>
      <c r="G20" s="6">
        <v>2844.22</v>
      </c>
      <c r="H20" s="6">
        <v>3248.72</v>
      </c>
      <c r="I20" s="6">
        <v>3693.42</v>
      </c>
      <c r="J20" s="6">
        <v>3693.42</v>
      </c>
      <c r="K20" s="12">
        <v>3428.42</v>
      </c>
      <c r="L20" s="12">
        <v>3428.42</v>
      </c>
      <c r="M20" s="12">
        <f t="shared" si="0"/>
        <v>0</v>
      </c>
      <c r="N20" s="9"/>
      <c r="O20" s="9"/>
    </row>
    <row r="21" spans="2:15" ht="15.6" x14ac:dyDescent="0.3">
      <c r="B21" s="7" t="s">
        <v>13</v>
      </c>
      <c r="C21" s="3"/>
      <c r="D21" s="3"/>
      <c r="E21" s="6">
        <v>573.71</v>
      </c>
      <c r="F21" s="6">
        <v>573.71</v>
      </c>
      <c r="G21" s="6">
        <v>573.71</v>
      </c>
      <c r="H21" s="6">
        <v>623.71</v>
      </c>
      <c r="I21" s="6">
        <v>623.71</v>
      </c>
      <c r="J21" s="6">
        <f>SUM(I21-150)</f>
        <v>473.71000000000004</v>
      </c>
      <c r="K21" s="12">
        <v>498.71</v>
      </c>
      <c r="L21" s="12">
        <v>498.71</v>
      </c>
      <c r="M21" s="12">
        <f t="shared" si="0"/>
        <v>0</v>
      </c>
      <c r="N21" s="9"/>
      <c r="O21" s="9"/>
    </row>
    <row r="22" spans="2:15" ht="15.6" x14ac:dyDescent="0.3">
      <c r="B22" s="7" t="s">
        <v>14</v>
      </c>
      <c r="C22" s="3"/>
      <c r="D22" s="3"/>
      <c r="E22" s="6">
        <v>335.67</v>
      </c>
      <c r="F22" s="6">
        <v>335.67</v>
      </c>
      <c r="G22" s="6">
        <v>335.67</v>
      </c>
      <c r="H22" s="6">
        <v>891.92</v>
      </c>
      <c r="I22" s="6">
        <v>941.92</v>
      </c>
      <c r="J22" s="6">
        <v>941.92</v>
      </c>
      <c r="K22" s="12">
        <v>1101.79</v>
      </c>
      <c r="L22" s="12">
        <v>1101.79</v>
      </c>
      <c r="M22" s="12">
        <f t="shared" si="0"/>
        <v>0</v>
      </c>
      <c r="N22" s="9"/>
      <c r="O22" s="9"/>
    </row>
    <row r="23" spans="2:15" ht="15.6" x14ac:dyDescent="0.3">
      <c r="B23" s="7" t="s">
        <v>15</v>
      </c>
      <c r="C23" s="3"/>
      <c r="D23" s="3"/>
      <c r="E23" s="6">
        <v>595.23</v>
      </c>
      <c r="F23" s="6">
        <v>595.23</v>
      </c>
      <c r="G23" s="6">
        <v>595.23</v>
      </c>
      <c r="H23" s="6">
        <v>882.73</v>
      </c>
      <c r="I23" s="6">
        <v>882.73</v>
      </c>
      <c r="J23" s="6">
        <f>SUM(72.32+I23)</f>
        <v>955.05</v>
      </c>
      <c r="K23" s="12">
        <v>979.05</v>
      </c>
      <c r="L23" s="12">
        <v>979.05</v>
      </c>
      <c r="M23" s="12">
        <f t="shared" si="0"/>
        <v>0</v>
      </c>
      <c r="N23" s="9"/>
      <c r="O23" s="9"/>
    </row>
    <row r="24" spans="2:15" ht="15.6" x14ac:dyDescent="0.3">
      <c r="B24" s="7" t="s">
        <v>16</v>
      </c>
      <c r="C24" s="3"/>
      <c r="D24" s="3"/>
      <c r="E24" s="6">
        <v>873.55</v>
      </c>
      <c r="F24" s="6">
        <v>873.55</v>
      </c>
      <c r="G24" s="6">
        <v>873.55</v>
      </c>
      <c r="H24" s="6">
        <v>998.55</v>
      </c>
      <c r="I24" s="6">
        <v>1098.55</v>
      </c>
      <c r="J24" s="6">
        <v>1098.55</v>
      </c>
      <c r="K24" s="12">
        <v>1098.55</v>
      </c>
      <c r="L24" s="12">
        <v>1098.55</v>
      </c>
      <c r="M24" s="12">
        <f t="shared" si="0"/>
        <v>0</v>
      </c>
      <c r="N24" s="9"/>
      <c r="O24" s="9"/>
    </row>
    <row r="25" spans="2:15" ht="15.6" x14ac:dyDescent="0.3">
      <c r="B25" s="7" t="s">
        <v>26</v>
      </c>
      <c r="C25" s="3"/>
      <c r="D25" s="3"/>
      <c r="E25" s="6">
        <v>2713.2</v>
      </c>
      <c r="F25" s="6">
        <v>2975.2</v>
      </c>
      <c r="G25" s="6">
        <v>2975.2</v>
      </c>
      <c r="H25" s="6">
        <v>2975.2</v>
      </c>
      <c r="I25" s="6">
        <v>2975.2</v>
      </c>
      <c r="J25" s="6">
        <v>2975.2</v>
      </c>
      <c r="K25" s="12">
        <v>2975.2</v>
      </c>
      <c r="L25" s="12">
        <v>2975.2</v>
      </c>
      <c r="M25" s="12">
        <f t="shared" si="0"/>
        <v>0</v>
      </c>
      <c r="N25" s="9"/>
      <c r="O25" s="9"/>
    </row>
    <row r="26" spans="2:15" ht="15.6" x14ac:dyDescent="0.3">
      <c r="B26" s="7" t="s">
        <v>17</v>
      </c>
      <c r="C26" s="3"/>
      <c r="D26" s="3"/>
      <c r="E26" s="6">
        <v>646.21</v>
      </c>
      <c r="F26" s="6">
        <v>646.21</v>
      </c>
      <c r="G26" s="6">
        <v>646.21</v>
      </c>
      <c r="H26" s="6">
        <v>646.21</v>
      </c>
      <c r="I26" s="6">
        <v>696.21</v>
      </c>
      <c r="J26" s="6">
        <f>SUM(696.21-50)</f>
        <v>646.21</v>
      </c>
      <c r="K26" s="12">
        <v>646.21</v>
      </c>
      <c r="L26" s="12">
        <v>646.21</v>
      </c>
      <c r="M26" s="12">
        <f t="shared" si="0"/>
        <v>0</v>
      </c>
      <c r="N26" s="9"/>
      <c r="O26" s="9"/>
    </row>
    <row r="27" spans="2:15" ht="15.6" x14ac:dyDescent="0.3">
      <c r="B27" s="7" t="s">
        <v>18</v>
      </c>
      <c r="C27" s="3"/>
      <c r="D27" s="3"/>
      <c r="E27" s="6">
        <v>158.97</v>
      </c>
      <c r="F27" s="6">
        <v>158.97</v>
      </c>
      <c r="G27" s="6">
        <v>158.97</v>
      </c>
      <c r="H27" s="6">
        <v>158.97</v>
      </c>
      <c r="I27" s="6">
        <v>158.97</v>
      </c>
      <c r="J27" s="6">
        <f>SUM(158.97-50)</f>
        <v>108.97</v>
      </c>
      <c r="K27" s="12">
        <v>108.97</v>
      </c>
      <c r="L27" s="12">
        <v>108.97</v>
      </c>
      <c r="M27" s="12">
        <f t="shared" si="0"/>
        <v>0</v>
      </c>
      <c r="N27" s="9"/>
      <c r="O27" s="9"/>
    </row>
    <row r="28" spans="2:15" ht="15.6" x14ac:dyDescent="0.3">
      <c r="B28" s="7" t="s">
        <v>27</v>
      </c>
      <c r="C28" s="3"/>
      <c r="D28" s="3"/>
      <c r="E28" s="6">
        <v>2391.0100000000002</v>
      </c>
      <c r="F28" s="6">
        <v>2391.0100000000002</v>
      </c>
      <c r="G28" s="6">
        <v>2391.0100000000002</v>
      </c>
      <c r="H28" s="6">
        <v>2459.7600000000002</v>
      </c>
      <c r="I28" s="6">
        <v>2484.7600000000002</v>
      </c>
      <c r="J28" s="6">
        <f>SUM(I28-150)</f>
        <v>2334.7600000000002</v>
      </c>
      <c r="K28" s="12">
        <v>2334.7600000000002</v>
      </c>
      <c r="L28" s="12">
        <v>2334.7600000000002</v>
      </c>
      <c r="M28" s="12">
        <f t="shared" si="0"/>
        <v>0</v>
      </c>
      <c r="N28" s="9"/>
      <c r="O28" s="9"/>
    </row>
    <row r="29" spans="2:15" ht="15.6" x14ac:dyDescent="0.3">
      <c r="B29" s="7" t="s">
        <v>19</v>
      </c>
      <c r="C29" s="3"/>
      <c r="D29" s="3"/>
      <c r="E29" s="6">
        <v>766.55</v>
      </c>
      <c r="F29" s="6">
        <v>766.55</v>
      </c>
      <c r="G29" s="6">
        <v>766.55</v>
      </c>
      <c r="H29" s="6">
        <v>766.55</v>
      </c>
      <c r="I29" s="6">
        <v>791.55</v>
      </c>
      <c r="J29" s="6">
        <f>SUM(791.55+20)</f>
        <v>811.55</v>
      </c>
      <c r="K29" s="12">
        <v>886.55</v>
      </c>
      <c r="L29" s="12">
        <v>886.55</v>
      </c>
      <c r="M29" s="12">
        <f t="shared" si="0"/>
        <v>0</v>
      </c>
      <c r="N29" s="9"/>
      <c r="O29" s="9"/>
    </row>
    <row r="30" spans="2:15" ht="15.6" x14ac:dyDescent="0.3">
      <c r="B30" s="7" t="s">
        <v>20</v>
      </c>
      <c r="C30" s="3"/>
      <c r="D30" s="3"/>
      <c r="E30" s="6">
        <v>1122.56</v>
      </c>
      <c r="F30" s="6">
        <v>1122.56</v>
      </c>
      <c r="G30" s="6">
        <v>1122.56</v>
      </c>
      <c r="H30" s="6">
        <v>1147.56</v>
      </c>
      <c r="I30" s="6">
        <v>1222.56</v>
      </c>
      <c r="J30" s="6">
        <v>1222.56</v>
      </c>
      <c r="K30" s="12">
        <v>1222.56</v>
      </c>
      <c r="L30" s="12">
        <v>1222.56</v>
      </c>
      <c r="M30" s="12">
        <f t="shared" si="0"/>
        <v>0</v>
      </c>
      <c r="N30" s="9"/>
      <c r="O30" s="9"/>
    </row>
    <row r="31" spans="2:15" ht="15.6" x14ac:dyDescent="0.3">
      <c r="B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6.2" thickBot="1" x14ac:dyDescent="0.35">
      <c r="B32" s="7" t="s">
        <v>0</v>
      </c>
      <c r="C32" s="6"/>
      <c r="D32" s="6"/>
      <c r="E32" s="13">
        <f t="shared" ref="E32:M32" si="1">SUM(E6:E31)</f>
        <v>90196.430000000008</v>
      </c>
      <c r="F32" s="13">
        <f t="shared" si="1"/>
        <v>87531.610000000015</v>
      </c>
      <c r="G32" s="13">
        <f t="shared" si="1"/>
        <v>87851.610000000015</v>
      </c>
      <c r="H32" s="13">
        <f t="shared" si="1"/>
        <v>94203.230000000025</v>
      </c>
      <c r="I32" s="13">
        <f t="shared" si="1"/>
        <v>97202.10000000002</v>
      </c>
      <c r="J32" s="13">
        <f t="shared" si="1"/>
        <v>118353.65000000002</v>
      </c>
      <c r="K32" s="13">
        <f t="shared" si="1"/>
        <v>118350.74</v>
      </c>
      <c r="L32" s="13">
        <f t="shared" si="1"/>
        <v>122061.02000000002</v>
      </c>
      <c r="M32" s="13">
        <f t="shared" si="1"/>
        <v>3710.2800000000025</v>
      </c>
      <c r="N32" s="9"/>
      <c r="O32" s="9"/>
    </row>
    <row r="33" spans="2:29" ht="16.2" thickTop="1" x14ac:dyDescent="0.3">
      <c r="B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29" ht="15.6" x14ac:dyDescent="0.3">
      <c r="B34" s="15" t="s">
        <v>25</v>
      </c>
      <c r="C34" s="10"/>
      <c r="D34" s="10"/>
      <c r="E34" s="12"/>
      <c r="F34" s="12"/>
      <c r="G34" s="12"/>
      <c r="H34" s="12"/>
      <c r="I34" s="12"/>
      <c r="J34" s="12"/>
      <c r="K34" s="12"/>
      <c r="L34" s="12"/>
      <c r="M34" s="9"/>
      <c r="N34" s="9"/>
      <c r="O34" s="9"/>
    </row>
    <row r="35" spans="2:29" ht="15.6" x14ac:dyDescent="0.3">
      <c r="B35" s="16" t="s">
        <v>5</v>
      </c>
      <c r="C35" s="10"/>
      <c r="D35" s="10"/>
      <c r="E35" s="12">
        <v>16047.34</v>
      </c>
      <c r="F35" s="12">
        <v>16047.34</v>
      </c>
      <c r="G35" s="12">
        <v>16047.34</v>
      </c>
      <c r="H35" s="12">
        <v>16072.34</v>
      </c>
      <c r="I35" s="12">
        <v>16072.34</v>
      </c>
      <c r="J35" s="12">
        <f>SUM(16072.34+16642.49)</f>
        <v>32714.83</v>
      </c>
      <c r="K35" s="12">
        <f>SUM(J35-8794.97)</f>
        <v>23919.86</v>
      </c>
      <c r="L35" s="12">
        <v>23919.86</v>
      </c>
      <c r="M35" s="12">
        <f t="shared" ref="M35:M36" si="2">SUM(L35-K35)</f>
        <v>0</v>
      </c>
      <c r="N35" s="9"/>
      <c r="O35" s="9"/>
    </row>
    <row r="36" spans="2:29" ht="17.399999999999999" x14ac:dyDescent="0.45">
      <c r="B36" s="16" t="s">
        <v>6</v>
      </c>
      <c r="C36" s="10"/>
      <c r="D36" s="10"/>
      <c r="E36" s="17">
        <v>4482.75</v>
      </c>
      <c r="F36" s="17">
        <v>4482.75</v>
      </c>
      <c r="G36" s="17">
        <v>4482.75</v>
      </c>
      <c r="H36" s="17">
        <v>4482.75</v>
      </c>
      <c r="I36" s="17">
        <v>4482.75</v>
      </c>
      <c r="J36" s="17">
        <v>4482.75</v>
      </c>
      <c r="K36" s="17">
        <v>4482.75</v>
      </c>
      <c r="L36" s="17">
        <v>4482.75</v>
      </c>
      <c r="M36" s="33">
        <f t="shared" si="2"/>
        <v>0</v>
      </c>
      <c r="N36" s="9"/>
      <c r="O36" s="9"/>
    </row>
    <row r="37" spans="2:29" ht="15.6" x14ac:dyDescent="0.3">
      <c r="D37" s="10">
        <f>D36+D35</f>
        <v>0</v>
      </c>
      <c r="E37" s="14">
        <f t="shared" ref="E37:F37" si="3">E36+E35</f>
        <v>20530.09</v>
      </c>
      <c r="F37" s="14">
        <f t="shared" si="3"/>
        <v>20530.09</v>
      </c>
      <c r="G37" s="14">
        <f t="shared" ref="G37:M37" si="4">G36+G35</f>
        <v>20530.09</v>
      </c>
      <c r="H37" s="14">
        <f t="shared" si="4"/>
        <v>20555.09</v>
      </c>
      <c r="I37" s="14">
        <f t="shared" si="4"/>
        <v>20555.09</v>
      </c>
      <c r="J37" s="14">
        <f t="shared" si="4"/>
        <v>37197.58</v>
      </c>
      <c r="K37" s="14">
        <f t="shared" si="4"/>
        <v>28402.61</v>
      </c>
      <c r="L37" s="14">
        <f t="shared" ref="L37" si="5">L36+L35</f>
        <v>28402.61</v>
      </c>
      <c r="M37" s="14">
        <f t="shared" si="4"/>
        <v>0</v>
      </c>
      <c r="N37" s="12"/>
      <c r="O37" s="9"/>
    </row>
    <row r="38" spans="2:29" ht="15.6" x14ac:dyDescent="0.3"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9"/>
      <c r="AB38" s="12"/>
      <c r="AC38" s="9"/>
    </row>
    <row r="39" spans="2:29" ht="15.6" x14ac:dyDescent="0.3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29" ht="15.6" x14ac:dyDescent="0.3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2:29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2:29" ht="15.6" x14ac:dyDescent="0.3">
      <c r="B42" s="2"/>
      <c r="D42" s="10"/>
      <c r="E42" s="12"/>
      <c r="F42" s="12"/>
      <c r="G42" s="12"/>
      <c r="H42" s="12"/>
      <c r="I42" s="12"/>
      <c r="J42" s="12"/>
      <c r="K42" s="12"/>
      <c r="L42" s="1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2:29" ht="15.6" x14ac:dyDescent="0.3">
      <c r="B43" s="2"/>
      <c r="E43" s="9"/>
      <c r="F43" s="9"/>
      <c r="G43" s="9"/>
      <c r="H43" s="9"/>
      <c r="I43" s="9"/>
      <c r="J43" s="9"/>
      <c r="K43" s="9"/>
      <c r="L43" s="9"/>
      <c r="M43" s="9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2:29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2:29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2:29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2:29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2:29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 x14ac:dyDescent="0.3">
      <c r="B50" s="2"/>
    </row>
    <row r="51" spans="2:29" x14ac:dyDescent="0.3">
      <c r="B51" s="2"/>
    </row>
    <row r="52" spans="2:29" x14ac:dyDescent="0.3">
      <c r="B52" s="2"/>
    </row>
    <row r="53" spans="2:29" x14ac:dyDescent="0.3">
      <c r="B53" s="2"/>
    </row>
    <row r="54" spans="2:29" x14ac:dyDescent="0.3">
      <c r="B54" s="2"/>
    </row>
    <row r="55" spans="2:29" x14ac:dyDescent="0.3">
      <c r="B55" s="2"/>
    </row>
    <row r="56" spans="2:29" x14ac:dyDescent="0.3">
      <c r="B56" s="2"/>
    </row>
    <row r="57" spans="2:29" x14ac:dyDescent="0.3">
      <c r="B57" s="2"/>
    </row>
    <row r="58" spans="2:29" x14ac:dyDescent="0.3">
      <c r="B58" s="2"/>
    </row>
    <row r="59" spans="2:29" x14ac:dyDescent="0.3">
      <c r="B59" s="2"/>
    </row>
    <row r="60" spans="2:29" x14ac:dyDescent="0.3">
      <c r="B60" s="2"/>
    </row>
    <row r="61" spans="2:29" x14ac:dyDescent="0.3">
      <c r="B61" s="2"/>
    </row>
    <row r="62" spans="2:29" x14ac:dyDescent="0.3">
      <c r="B62" s="2"/>
    </row>
    <row r="63" spans="2:29" x14ac:dyDescent="0.3">
      <c r="B63" s="2"/>
    </row>
    <row r="64" spans="2:29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xmlns:xlrd2="http://schemas.microsoft.com/office/spreadsheetml/2017/richdata2" ref="B8:Q30">
    <sortCondition ref="B8:B30"/>
  </sortState>
  <phoneticPr fontId="12" type="noConversion"/>
  <printOptions gridLines="1"/>
  <pageMargins left="0.45" right="0.45" top="0.75" bottom="0.5" header="0.3" footer="0.3"/>
  <pageSetup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628B-EEEE-49F6-92DA-0F717200BE9F}">
  <sheetPr codeName="Sheet1"/>
  <dimension ref="A1:H1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6" sqref="F6"/>
    </sheetView>
  </sheetViews>
  <sheetFormatPr defaultRowHeight="14.4" x14ac:dyDescent="0.3"/>
  <cols>
    <col min="1" max="4" width="3" style="31" customWidth="1"/>
    <col min="5" max="5" width="18.77734375" style="31" customWidth="1"/>
    <col min="6" max="6" width="16" style="32" customWidth="1"/>
    <col min="7" max="7" width="2.33203125" style="32" customWidth="1"/>
    <col min="8" max="8" width="12.6640625" style="32" customWidth="1"/>
  </cols>
  <sheetData>
    <row r="1" spans="1:8" s="2" customFormat="1" ht="15" thickBot="1" x14ac:dyDescent="0.35">
      <c r="A1" s="1"/>
      <c r="B1" s="1"/>
      <c r="C1" s="1"/>
      <c r="D1" s="1"/>
      <c r="E1" s="1"/>
      <c r="F1" s="29" t="s">
        <v>31</v>
      </c>
      <c r="G1" s="30"/>
      <c r="H1" s="29" t="s">
        <v>0</v>
      </c>
    </row>
    <row r="2" spans="1:8" ht="15" thickTop="1" x14ac:dyDescent="0.3">
      <c r="A2" s="22"/>
      <c r="B2" s="22" t="s">
        <v>32</v>
      </c>
      <c r="C2" s="22"/>
      <c r="D2" s="22"/>
      <c r="E2" s="22"/>
      <c r="F2" s="23"/>
      <c r="G2" s="24"/>
      <c r="H2" s="23"/>
    </row>
    <row r="3" spans="1:8" x14ac:dyDescent="0.3">
      <c r="A3" s="22"/>
      <c r="B3" s="22"/>
      <c r="C3" s="22"/>
      <c r="D3" s="22" t="s">
        <v>33</v>
      </c>
      <c r="E3" s="22"/>
      <c r="F3" s="23"/>
      <c r="G3" s="24"/>
      <c r="H3" s="23"/>
    </row>
    <row r="4" spans="1:8" x14ac:dyDescent="0.3">
      <c r="A4" s="22"/>
      <c r="B4" s="22"/>
      <c r="C4" s="22"/>
      <c r="D4" s="22"/>
      <c r="E4" s="22" t="s">
        <v>34</v>
      </c>
      <c r="F4" s="23">
        <v>310</v>
      </c>
      <c r="G4" s="24"/>
      <c r="H4" s="23">
        <f>F4</f>
        <v>310</v>
      </c>
    </row>
    <row r="5" spans="1:8" x14ac:dyDescent="0.3">
      <c r="A5" s="22"/>
      <c r="B5" s="22"/>
      <c r="C5" s="22"/>
      <c r="D5" s="22"/>
      <c r="E5" s="22" t="s">
        <v>35</v>
      </c>
      <c r="F5" s="23">
        <v>3045.28</v>
      </c>
      <c r="G5" s="24"/>
      <c r="H5" s="23">
        <f>F5</f>
        <v>3045.28</v>
      </c>
    </row>
    <row r="6" spans="1:8" x14ac:dyDescent="0.3">
      <c r="A6" s="22"/>
      <c r="B6" s="22"/>
      <c r="C6" s="22"/>
      <c r="D6" s="22"/>
      <c r="E6" s="22" t="s">
        <v>36</v>
      </c>
      <c r="F6" s="23">
        <v>260</v>
      </c>
      <c r="G6" s="24"/>
      <c r="H6" s="23">
        <f>F6</f>
        <v>260</v>
      </c>
    </row>
    <row r="7" spans="1:8" ht="15" thickBot="1" x14ac:dyDescent="0.35">
      <c r="A7" s="22"/>
      <c r="B7" s="22"/>
      <c r="C7" s="22"/>
      <c r="D7" s="22"/>
      <c r="E7" s="22" t="s">
        <v>37</v>
      </c>
      <c r="F7" s="25">
        <v>95</v>
      </c>
      <c r="G7" s="24"/>
      <c r="H7" s="25">
        <f>F7</f>
        <v>95</v>
      </c>
    </row>
    <row r="8" spans="1:8" ht="15" thickBot="1" x14ac:dyDescent="0.35">
      <c r="A8" s="22"/>
      <c r="B8" s="22"/>
      <c r="C8" s="22"/>
      <c r="D8" s="22" t="s">
        <v>38</v>
      </c>
      <c r="E8" s="22"/>
      <c r="F8" s="26">
        <f>ROUND(SUM(F3:F7),5)</f>
        <v>3710.28</v>
      </c>
      <c r="G8" s="24"/>
      <c r="H8" s="26">
        <f>F8</f>
        <v>3710.28</v>
      </c>
    </row>
    <row r="9" spans="1:8" ht="15" thickBot="1" x14ac:dyDescent="0.35">
      <c r="A9" s="22"/>
      <c r="B9" s="22"/>
      <c r="C9" s="22" t="s">
        <v>39</v>
      </c>
      <c r="D9" s="22"/>
      <c r="E9" s="22"/>
      <c r="F9" s="26">
        <f>F8</f>
        <v>3710.28</v>
      </c>
      <c r="G9" s="24"/>
      <c r="H9" s="26">
        <f>F9</f>
        <v>3710.28</v>
      </c>
    </row>
    <row r="10" spans="1:8" ht="15" thickBot="1" x14ac:dyDescent="0.35">
      <c r="A10" s="22"/>
      <c r="B10" s="22" t="s">
        <v>40</v>
      </c>
      <c r="C10" s="22"/>
      <c r="D10" s="22"/>
      <c r="E10" s="22"/>
      <c r="F10" s="26">
        <f>ROUND(F2+F9,5)</f>
        <v>3710.28</v>
      </c>
      <c r="G10" s="24"/>
      <c r="H10" s="26">
        <f>F10</f>
        <v>3710.28</v>
      </c>
    </row>
    <row r="11" spans="1:8" s="28" customFormat="1" ht="10.8" thickBot="1" x14ac:dyDescent="0.25">
      <c r="A11" s="22" t="s">
        <v>41</v>
      </c>
      <c r="B11" s="22"/>
      <c r="C11" s="22"/>
      <c r="D11" s="22"/>
      <c r="E11" s="22"/>
      <c r="F11" s="27">
        <f>F10</f>
        <v>3710.28</v>
      </c>
      <c r="G11" s="22"/>
      <c r="H11" s="27">
        <f>F11</f>
        <v>3710.28</v>
      </c>
    </row>
    <row r="12" spans="1:8" ht="15" thickTop="1" x14ac:dyDescent="0.3"/>
  </sheetData>
  <pageMargins left="0.7" right="0.7" top="0.75" bottom="0.75" header="0.1" footer="0.3"/>
  <pageSetup orientation="portrait" r:id="rId1"/>
  <headerFooter>
    <oddHeader>&amp;L&amp;"Arial,Bold"&amp;8 8:04 AM
&amp;"Arial,Bold"&amp;8 02/05/21
&amp;"Arial,Bold"&amp;8 Accrual Basis&amp;C&amp;"Arial,Bold"&amp;12 Avon High School Booster Club, Inc.
&amp;"Arial,Bold"&amp;14 Profit &amp;&amp; Loss by Class
&amp;"Arial,Bold"&amp;10 January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AA73-2FCB-48D0-94D0-DA48F1F85240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8"/>
  </cols>
  <sheetData>
    <row r="1" spans="1:3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January 2021</vt:lpstr>
      <vt:lpstr>Alert</vt:lpstr>
      <vt:lpstr>Summary!Print_Area</vt:lpstr>
      <vt:lpstr>'January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2020-03-02T19:35:11Z</cp:lastPrinted>
  <dcterms:created xsi:type="dcterms:W3CDTF">2014-08-22T00:56:20Z</dcterms:created>
  <dcterms:modified xsi:type="dcterms:W3CDTF">2021-02-05T13:14:14Z</dcterms:modified>
</cp:coreProperties>
</file>