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DD21BAAC-7C56-4852-BF2A-C8E80ACB7B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November 2020" sheetId="21" r:id="rId2"/>
    <sheet name="Alert" sheetId="20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Summary!$B$1:$Y$37</definedName>
    <definedName name="_xlnm.Print_Titles" localSheetId="1">'November 2020'!$A:$F,'November 2020'!$1:$1</definedName>
    <definedName name="QB_COLUMN_11310" localSheetId="1" hidden="1">'November 2020'!$O$1</definedName>
    <definedName name="QB_COLUMN_1210" localSheetId="1" hidden="1">'November 2020'!$I$1</definedName>
    <definedName name="QB_COLUMN_12310" localSheetId="1" hidden="1">'November 2020'!$G$1</definedName>
    <definedName name="QB_COLUMN_13210" localSheetId="1" hidden="1">'November 2020'!$M$1</definedName>
    <definedName name="QB_COLUMN_16210" localSheetId="1" hidden="1">'November 2020'!$S$1</definedName>
    <definedName name="QB_COLUMN_17210" localSheetId="1" hidden="1">'November 2020'!$W$1</definedName>
    <definedName name="QB_COLUMN_18210" localSheetId="1" hidden="1">'November 2020'!$Y$1</definedName>
    <definedName name="QB_COLUMN_19210" localSheetId="1" hidden="1">'November 2020'!$AA$1</definedName>
    <definedName name="QB_COLUMN_21210" localSheetId="1" hidden="1">'November 2020'!$AE$1</definedName>
    <definedName name="QB_COLUMN_2210" localSheetId="1" hidden="1">'November 2020'!$K$1</definedName>
    <definedName name="QB_COLUMN_22210" localSheetId="1" hidden="1">'November 2020'!$AI$1</definedName>
    <definedName name="QB_COLUMN_23210" localSheetId="1" hidden="1">'November 2020'!#REF!</definedName>
    <definedName name="QB_COLUMN_25210" localSheetId="1" hidden="1">'November 2020'!$AG$1</definedName>
    <definedName name="QB_COLUMN_3210" localSheetId="1" hidden="1">'November 2020'!$Q$1</definedName>
    <definedName name="QB_COLUMN_42301" localSheetId="1" hidden="1">'November 2020'!$AL$1</definedName>
    <definedName name="QB_COLUMN_45211" localSheetId="1" hidden="1">'November 2020'!#REF!</definedName>
    <definedName name="QB_COLUMN_5210" localSheetId="1" hidden="1">'November 2020'!$U$1</definedName>
    <definedName name="QB_COLUMN_9210" localSheetId="1" hidden="1">'November 2020'!$AC$1</definedName>
    <definedName name="QB_DATA_0" localSheetId="1" hidden="1">'November 2020'!$4:$4,'November 2020'!$6:$6,'November 2020'!$8:$8,'November 2020'!$9:$9,'November 2020'!$10:$10,'November 2020'!$14:$14,'November 2020'!$15:$15,'November 2020'!$17:$17,'November 2020'!$18:$18,'November 2020'!$24:$24</definedName>
    <definedName name="QB_FORMULA_0" localSheetId="1" hidden="1">'November 2020'!$AL$4,'November 2020'!$AL$6,'November 2020'!$G$7,'November 2020'!$I$7,'November 2020'!$K$7,'November 2020'!$M$7,'November 2020'!$O$7,'November 2020'!$Q$7,'November 2020'!$S$7,'November 2020'!$U$7,'November 2020'!$W$7,'November 2020'!#REF!,'November 2020'!$Y$7,'November 2020'!$AA$7,'November 2020'!$AC$7,'November 2020'!$AE$7</definedName>
    <definedName name="QB_FORMULA_1" localSheetId="1" hidden="1">'November 2020'!$AG$7,'November 2020'!$AI$7,'November 2020'!#REF!,'November 2020'!$AL$7,'November 2020'!$AL$8,'November 2020'!$AL$9,'November 2020'!$AL$10,'November 2020'!$G$11,'November 2020'!$I$11,'November 2020'!$K$11,'November 2020'!$M$11,'November 2020'!$O$11,'November 2020'!$Q$11,'November 2020'!$S$11,'November 2020'!$U$11,'November 2020'!$W$11</definedName>
    <definedName name="QB_FORMULA_10" localSheetId="1" hidden="1">'November 2020'!$S$27,'November 2020'!$U$27,'November 2020'!$W$27,'November 2020'!#REF!,'November 2020'!$Y$27,'November 2020'!$AA$27,'November 2020'!$AC$27,'November 2020'!$AE$27,'November 2020'!$AG$27,'November 2020'!$AI$27,'November 2020'!#REF!,'November 2020'!$AL$27</definedName>
    <definedName name="QB_FORMULA_2" localSheetId="1" hidden="1">'November 2020'!#REF!,'November 2020'!$Y$11,'November 2020'!$AA$11,'November 2020'!$AC$11,'November 2020'!$AE$11,'November 2020'!$AG$11,'November 2020'!$AI$11,'November 2020'!#REF!,'November 2020'!$AL$11,'November 2020'!$G$12,'November 2020'!$I$12,'November 2020'!$K$12,'November 2020'!$M$12,'November 2020'!$O$12,'November 2020'!$Q$12,'November 2020'!$S$12</definedName>
    <definedName name="QB_FORMULA_3" localSheetId="1" hidden="1">'November 2020'!$U$12,'November 2020'!$W$12,'November 2020'!#REF!,'November 2020'!$Y$12,'November 2020'!$AA$12,'November 2020'!$AC$12,'November 2020'!$AE$12,'November 2020'!$AG$12,'November 2020'!$AI$12,'November 2020'!#REF!,'November 2020'!$AL$12,'November 2020'!$AL$14,'November 2020'!$AL$15,'November 2020'!$AL$17,'November 2020'!$AL$18,'November 2020'!$G$19</definedName>
    <definedName name="QB_FORMULA_4" localSheetId="1" hidden="1">'November 2020'!$I$19,'November 2020'!$K$19,'November 2020'!$M$19,'November 2020'!$O$19,'November 2020'!$Q$19,'November 2020'!$S$19,'November 2020'!$U$19,'November 2020'!$W$19,'November 2020'!#REF!,'November 2020'!$Y$19,'November 2020'!$AA$19,'November 2020'!$AC$19,'November 2020'!$AE$19,'November 2020'!$AG$19,'November 2020'!$AI$19,'November 2020'!#REF!</definedName>
    <definedName name="QB_FORMULA_5" localSheetId="1" hidden="1">'November 2020'!$AL$19,'November 2020'!$G$20,'November 2020'!$I$20,'November 2020'!$K$20,'November 2020'!$M$20,'November 2020'!$O$20,'November 2020'!$Q$20,'November 2020'!$S$20,'November 2020'!$U$20,'November 2020'!$W$20,'November 2020'!#REF!,'November 2020'!$Y$20,'November 2020'!$AA$20,'November 2020'!$AC$20,'November 2020'!$AE$20,'November 2020'!$AG$20</definedName>
    <definedName name="QB_FORMULA_6" localSheetId="1" hidden="1">'November 2020'!$AI$20,'November 2020'!#REF!,'November 2020'!$AL$20,'November 2020'!$G$21,'November 2020'!$I$21,'November 2020'!$K$21,'November 2020'!$M$21,'November 2020'!$O$21,'November 2020'!$Q$21,'November 2020'!$S$21,'November 2020'!$U$21,'November 2020'!$W$21,'November 2020'!#REF!,'November 2020'!$Y$21,'November 2020'!$AA$21,'November 2020'!$AC$21</definedName>
    <definedName name="QB_FORMULA_7" localSheetId="1" hidden="1">'November 2020'!$AE$21,'November 2020'!$AG$21,'November 2020'!$AI$21,'November 2020'!#REF!,'November 2020'!$AL$21,'November 2020'!$AL$24,'November 2020'!$G$25,'November 2020'!$I$25,'November 2020'!$K$25,'November 2020'!$M$25,'November 2020'!$O$25,'November 2020'!$Q$25,'November 2020'!$S$25,'November 2020'!$U$25,'November 2020'!$W$25,'November 2020'!#REF!</definedName>
    <definedName name="QB_FORMULA_8" localSheetId="1" hidden="1">'November 2020'!$Y$25,'November 2020'!$AA$25,'November 2020'!$AC$25,'November 2020'!$AE$25,'November 2020'!$AG$25,'November 2020'!$AI$25,'November 2020'!#REF!,'November 2020'!$AL$25,'November 2020'!$G$26,'November 2020'!$I$26,'November 2020'!$K$26,'November 2020'!$M$26,'November 2020'!$O$26,'November 2020'!$Q$26,'November 2020'!$S$26,'November 2020'!$U$26</definedName>
    <definedName name="QB_FORMULA_9" localSheetId="1" hidden="1">'November 2020'!$W$26,'November 2020'!#REF!,'November 2020'!$Y$26,'November 2020'!$AA$26,'November 2020'!$AC$26,'November 2020'!$AE$26,'November 2020'!$AG$26,'November 2020'!$AI$26,'November 2020'!#REF!,'November 2020'!$AL$26,'November 2020'!$G$27,'November 2020'!$I$27,'November 2020'!$K$27,'November 2020'!$M$27,'November 2020'!$O$27,'November 2020'!$Q$27</definedName>
    <definedName name="QB_ROW_10250" localSheetId="1" hidden="1">'November 2020'!$F$6</definedName>
    <definedName name="QB_ROW_104230" localSheetId="1" hidden="1">'November 2020'!$D$24</definedName>
    <definedName name="QB_ROW_127240" localSheetId="1" hidden="1">'November 2020'!$E$10</definedName>
    <definedName name="QB_ROW_13340" localSheetId="1" hidden="1">'November 2020'!$E$9</definedName>
    <definedName name="QB_ROW_140240" localSheetId="1" hidden="1">'November 2020'!$E$14</definedName>
    <definedName name="QB_ROW_18301" localSheetId="1" hidden="1">'November 2020'!$A$27</definedName>
    <definedName name="QB_ROW_19011" localSheetId="1" hidden="1">'November 2020'!$B$2</definedName>
    <definedName name="QB_ROW_19311" localSheetId="1" hidden="1">'November 2020'!$B$21</definedName>
    <definedName name="QB_ROW_20031" localSheetId="1" hidden="1">'November 2020'!$D$3</definedName>
    <definedName name="QB_ROW_20331" localSheetId="1" hidden="1">'November 2020'!$D$11</definedName>
    <definedName name="QB_ROW_21031" localSheetId="1" hidden="1">'November 2020'!$D$13</definedName>
    <definedName name="QB_ROW_21331" localSheetId="1" hidden="1">'November 2020'!$D$20</definedName>
    <definedName name="QB_ROW_22011" localSheetId="1" hidden="1">'November 2020'!$B$22</definedName>
    <definedName name="QB_ROW_22311" localSheetId="1" hidden="1">'November 2020'!$B$26</definedName>
    <definedName name="QB_ROW_24021" localSheetId="1" hidden="1">'November 2020'!$C$23</definedName>
    <definedName name="QB_ROW_24321" localSheetId="1" hidden="1">'November 2020'!$C$25</definedName>
    <definedName name="QB_ROW_28340" localSheetId="1" hidden="1">'November 2020'!$E$15</definedName>
    <definedName name="QB_ROW_34040" localSheetId="1" hidden="1">'November 2020'!$E$16</definedName>
    <definedName name="QB_ROW_34250" localSheetId="1" hidden="1">'November 2020'!$F$18</definedName>
    <definedName name="QB_ROW_34340" localSheetId="1" hidden="1">'November 2020'!$E$19</definedName>
    <definedName name="QB_ROW_36250" localSheetId="1" hidden="1">'November 2020'!$F$17</definedName>
    <definedName name="QB_ROW_60340" localSheetId="1" hidden="1">'November 2020'!$E$8</definedName>
    <definedName name="QB_ROW_63240" localSheetId="1" hidden="1">'November 2020'!$E$4</definedName>
    <definedName name="QB_ROW_86321" localSheetId="1" hidden="1">'November 2020'!$C$12</definedName>
    <definedName name="QB_ROW_9040" localSheetId="1" hidden="1">'November 2020'!$E$5</definedName>
    <definedName name="QB_ROW_9340" localSheetId="1" hidden="1">'November 2020'!$E$7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20201130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6</definedName>
    <definedName name="QBSTARTDATE" localSheetId="1">20201101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2" l="1"/>
  <c r="J37" i="2"/>
  <c r="J35" i="2"/>
  <c r="J32" i="2"/>
  <c r="J29" i="2"/>
  <c r="J27" i="2"/>
  <c r="J26" i="2"/>
  <c r="J23" i="2"/>
  <c r="J21" i="2"/>
  <c r="J17" i="2"/>
  <c r="J16" i="2"/>
  <c r="J14" i="2"/>
  <c r="J13" i="2"/>
  <c r="J12" i="2"/>
  <c r="J10" i="2"/>
  <c r="J9" i="2"/>
  <c r="J8" i="2"/>
  <c r="G7" i="21"/>
  <c r="G11" i="21"/>
  <c r="G12" i="21"/>
  <c r="G19" i="21"/>
  <c r="G20" i="21"/>
  <c r="G21" i="21"/>
  <c r="G25" i="21"/>
  <c r="G26" i="21"/>
  <c r="G27" i="21"/>
  <c r="I7" i="21"/>
  <c r="I11" i="21"/>
  <c r="I12" i="21"/>
  <c r="I19" i="21"/>
  <c r="I20" i="21"/>
  <c r="I21" i="21"/>
  <c r="I25" i="21"/>
  <c r="I26" i="21"/>
  <c r="I27" i="21"/>
  <c r="K7" i="21"/>
  <c r="K11" i="21"/>
  <c r="K12" i="21"/>
  <c r="K19" i="21"/>
  <c r="K20" i="21"/>
  <c r="K21" i="21"/>
  <c r="K25" i="21"/>
  <c r="K26" i="21"/>
  <c r="K27" i="21"/>
  <c r="M7" i="21"/>
  <c r="M11" i="21"/>
  <c r="M12" i="21"/>
  <c r="M19" i="21"/>
  <c r="M20" i="21"/>
  <c r="M21" i="21"/>
  <c r="M25" i="21"/>
  <c r="M26" i="21"/>
  <c r="M27" i="21"/>
  <c r="O7" i="21"/>
  <c r="O11" i="21"/>
  <c r="O12" i="21"/>
  <c r="O19" i="21"/>
  <c r="O20" i="21"/>
  <c r="O21" i="21"/>
  <c r="O25" i="21"/>
  <c r="O26" i="21"/>
  <c r="O27" i="21"/>
  <c r="Q7" i="21"/>
  <c r="Q11" i="21"/>
  <c r="Q12" i="21"/>
  <c r="Q19" i="21"/>
  <c r="Q20" i="21"/>
  <c r="Q21" i="21"/>
  <c r="Q25" i="21"/>
  <c r="Q26" i="21"/>
  <c r="Q27" i="21"/>
  <c r="S7" i="21"/>
  <c r="S11" i="21"/>
  <c r="S12" i="21"/>
  <c r="S19" i="21"/>
  <c r="S20" i="21"/>
  <c r="S21" i="21"/>
  <c r="S25" i="21"/>
  <c r="S26" i="21"/>
  <c r="S27" i="21"/>
  <c r="U7" i="21"/>
  <c r="U11" i="21"/>
  <c r="U12" i="21"/>
  <c r="U19" i="21"/>
  <c r="U20" i="21"/>
  <c r="U21" i="21"/>
  <c r="U25" i="21"/>
  <c r="U26" i="21"/>
  <c r="U27" i="21"/>
  <c r="W7" i="21"/>
  <c r="W11" i="21"/>
  <c r="W12" i="21"/>
  <c r="W19" i="21"/>
  <c r="W20" i="21"/>
  <c r="W21" i="21"/>
  <c r="W25" i="21"/>
  <c r="W26" i="21"/>
  <c r="W27" i="21"/>
  <c r="Y7" i="21"/>
  <c r="Y11" i="21"/>
  <c r="Y12" i="21"/>
  <c r="Y19" i="21"/>
  <c r="Y20" i="21"/>
  <c r="Y21" i="21"/>
  <c r="Y25" i="21"/>
  <c r="Y26" i="21"/>
  <c r="Y27" i="21"/>
  <c r="AA7" i="21"/>
  <c r="AA11" i="21"/>
  <c r="AA12" i="21"/>
  <c r="AA19" i="21"/>
  <c r="AA20" i="21"/>
  <c r="AA21" i="21"/>
  <c r="AA25" i="21"/>
  <c r="AA26" i="21"/>
  <c r="AA27" i="21"/>
  <c r="AC7" i="21"/>
  <c r="AC11" i="21"/>
  <c r="AC12" i="21"/>
  <c r="AC19" i="21"/>
  <c r="AC20" i="21"/>
  <c r="AC21" i="21"/>
  <c r="AC25" i="21"/>
  <c r="AC26" i="21"/>
  <c r="AC27" i="21"/>
  <c r="AE7" i="21"/>
  <c r="AE11" i="21"/>
  <c r="AE12" i="21"/>
  <c r="AE19" i="21"/>
  <c r="AE20" i="21"/>
  <c r="AE21" i="21"/>
  <c r="AE25" i="21"/>
  <c r="AE26" i="21"/>
  <c r="AE27" i="21"/>
  <c r="AG7" i="21"/>
  <c r="AG11" i="21"/>
  <c r="AG12" i="21"/>
  <c r="AG19" i="21"/>
  <c r="AG20" i="21"/>
  <c r="AG21" i="21"/>
  <c r="AG25" i="21"/>
  <c r="AG26" i="21"/>
  <c r="AG27" i="21"/>
  <c r="AI7" i="21"/>
  <c r="AI11" i="21"/>
  <c r="AI12" i="21"/>
  <c r="AI19" i="21"/>
  <c r="AI20" i="21"/>
  <c r="AI21" i="21"/>
  <c r="AI25" i="21"/>
  <c r="AI26" i="21"/>
  <c r="AI27" i="21"/>
  <c r="AL27" i="21"/>
  <c r="AL26" i="21"/>
  <c r="AL25" i="21"/>
  <c r="AL24" i="21"/>
  <c r="AL21" i="21"/>
  <c r="AL20" i="21"/>
  <c r="AL19" i="21"/>
  <c r="AL18" i="21"/>
  <c r="AL17" i="21"/>
  <c r="AL15" i="21"/>
  <c r="AL14" i="21"/>
  <c r="AL12" i="21"/>
  <c r="AL11" i="21"/>
  <c r="AL10" i="21"/>
  <c r="AL9" i="21"/>
  <c r="AL8" i="21"/>
  <c r="AL7" i="21"/>
  <c r="AL6" i="21"/>
  <c r="AL4" i="21"/>
  <c r="K36" i="2"/>
  <c r="K35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I37" i="2"/>
  <c r="I32" i="2"/>
  <c r="H32" i="2"/>
  <c r="H37" i="2"/>
  <c r="K37" i="2"/>
  <c r="G37" i="2"/>
  <c r="G32" i="2"/>
  <c r="F37" i="2"/>
  <c r="F32" i="2"/>
  <c r="E37" i="2"/>
  <c r="E32" i="2"/>
  <c r="D37" i="2"/>
  <c r="K32" i="2"/>
</calcChain>
</file>

<file path=xl/sharedStrings.xml><?xml version="1.0" encoding="utf-8"?>
<sst xmlns="http://schemas.openxmlformats.org/spreadsheetml/2006/main" count="73" uniqueCount="61">
  <si>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</si>
  <si>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</si>
  <si>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</si>
  <si>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</si>
  <si>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</si>
  <si>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</si>
  <si>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</si>
  <si>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</si>
  <si>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</si>
  <si>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</si>
  <si>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</si>
  <si>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</si>
  <si>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</si>
  <si>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</si>
  <si>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</si>
  <si>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</si>
  <si>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</si>
  <si>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</si>
  <si>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</si>
  <si>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</si>
  <si>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</si>
  <si>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</si>
  <si>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</si>
  <si>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</si>
  <si>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</si>
  <si>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</si>
  <si>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</si>
  <si>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</si>
  <si>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</si>
  <si>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</si>
  <si>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</si>
  <si>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</si>
  <si>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Basketball - Boys</t>
  </si>
  <si>
    <t>Track - Co-Ed</t>
  </si>
  <si>
    <t>Ordinary Income/Expense</t>
  </si>
  <si>
    <t>Income</t>
  </si>
  <si>
    <t>Booster Drive - Individual</t>
  </si>
  <si>
    <t>Fundraising</t>
  </si>
  <si>
    <t>Indirect Public Support</t>
  </si>
  <si>
    <t>Spirit Wear Sales</t>
  </si>
  <si>
    <t>Total Income</t>
  </si>
  <si>
    <t>Gross Profit</t>
  </si>
  <si>
    <t>Expense</t>
  </si>
  <si>
    <t>Total Expense</t>
  </si>
  <si>
    <t>Net Ordinary Income</t>
  </si>
  <si>
    <t>Other Income/Expense</t>
  </si>
  <si>
    <t>Other Expense</t>
  </si>
  <si>
    <t>Total Other Expense</t>
  </si>
  <si>
    <t>Net Other Income</t>
  </si>
  <si>
    <t>Net Income</t>
  </si>
  <si>
    <t>Cross Country - Boys</t>
  </si>
  <si>
    <t>Direct Public Support</t>
  </si>
  <si>
    <t>Corporate Contributions</t>
  </si>
  <si>
    <t>Total Direct Public Support</t>
  </si>
  <si>
    <t>Charitable Donation</t>
  </si>
  <si>
    <t>Facilities and Equipment</t>
  </si>
  <si>
    <t>Operations</t>
  </si>
  <si>
    <t>Postage, Mailing Service</t>
  </si>
  <si>
    <t>Operations - Other</t>
  </si>
  <si>
    <t>Total Operations</t>
  </si>
  <si>
    <t>Fundraising Exp.-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</si>
</sst>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6" fillId="0" borderId="0" xfId="0" applyFont="1" applyAlignment="1">
      <alignment horizontal="center"/>
    </xf>
    <xf numFmtId="43" fontId="5" fillId="0" borderId="0" xfId="0" applyNumberFormat="1" applyFont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0" fontId="9" fillId="0" borderId="0" xfId="3"/>
    <xf numFmtId="0" fontId="6" fillId="0" borderId="0" xfId="0" applyFont="1"/>
    <xf numFmtId="43" fontId="13" fillId="0" borderId="1" xfId="0" applyNumberFormat="1" applyFont="1" applyBorder="1"/>
    <xf numFmtId="49" fontId="2" fillId="0" borderId="0" xfId="0" applyNumberFormat="1" applyFont="1"/>
    <xf numFmtId="165" fontId="14" fillId="0" borderId="0" xfId="0" applyNumberFormat="1" applyFont="1"/>
    <xf numFmtId="49" fontId="14" fillId="0" borderId="0" xfId="0" applyNumberFormat="1" applyFont="1"/>
    <xf numFmtId="165" fontId="14" fillId="0" borderId="0" xfId="0" applyNumberFormat="1" applyFont="1" applyBorder="1"/>
    <xf numFmtId="165" fontId="14" fillId="0" borderId="4" xfId="0" applyNumberFormat="1" applyFont="1" applyBorder="1"/>
    <xf numFmtId="165" fontId="14" fillId="0" borderId="5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3" fontId="5" fillId="0" borderId="1" xfId="0" applyNumberFormat="1" applyFont="1" applyBorder="1"/>
    <xf numFmtId="165" fontId="14" fillId="0" borderId="7" xfId="0" applyNumberFormat="1" applyFont="1" applyBorder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3"/>
  </cellXfs>
  <cellStyles count="2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2051" name="FILTER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2052" name="HEADER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6337"/>
  <sheetViews>
    <sheetView tabSelected="1" workbookViewId="0">
      <selection activeCell="J29" sqref="J29"/>
    </sheetView>
  </sheetViews>
  <sheetFormatPr defaultColWidth="8.6640625" defaultRowHeight="14.4" x14ac:dyDescent="0.3"/>
  <cols>
    <col min="1" max="1" width="4.109375" customWidth="1"/>
    <col min="2" max="2" width="26" bestFit="1" customWidth="1"/>
    <col min="3" max="3" width="1.6640625" customWidth="1"/>
    <col min="4" max="4" width="2" customWidth="1"/>
    <col min="5" max="10" width="12.6640625" customWidth="1"/>
    <col min="11" max="11" width="16.21875" customWidth="1"/>
    <col min="12" max="12" width="12.6640625" bestFit="1" customWidth="1"/>
    <col min="13" max="13" width="1.6640625" customWidth="1"/>
    <col min="14" max="24" width="14.44140625" customWidth="1"/>
    <col min="25" max="25" width="13.44140625" bestFit="1" customWidth="1"/>
    <col min="26" max="26" width="11.44140625" bestFit="1" customWidth="1"/>
  </cols>
  <sheetData>
    <row r="1" spans="2:29" ht="21" x14ac:dyDescent="0.4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A1" s="10"/>
      <c r="AB1" s="3"/>
      <c r="AC1" s="10"/>
    </row>
    <row r="2" spans="2:29" ht="21" x14ac:dyDescent="0.4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9" x14ac:dyDescent="0.3">
      <c r="B3" s="1"/>
    </row>
    <row r="4" spans="2:29" ht="15.6" x14ac:dyDescent="0.3">
      <c r="B4" s="4"/>
      <c r="C4" s="5"/>
      <c r="D4" s="5"/>
      <c r="E4" s="5">
        <v>44012</v>
      </c>
      <c r="F4" s="5">
        <v>44043</v>
      </c>
      <c r="G4" s="5">
        <v>44074</v>
      </c>
      <c r="H4" s="5">
        <v>44104</v>
      </c>
      <c r="I4" s="5">
        <v>44135</v>
      </c>
      <c r="J4" s="5">
        <v>44165</v>
      </c>
      <c r="K4" s="11" t="s">
        <v>4</v>
      </c>
      <c r="L4" s="9"/>
      <c r="M4" s="9"/>
    </row>
    <row r="5" spans="2:29" ht="15.6" x14ac:dyDescent="0.3">
      <c r="B5" s="4"/>
      <c r="E5" s="9"/>
      <c r="F5" s="9"/>
      <c r="G5" s="9"/>
      <c r="H5" s="9"/>
      <c r="I5" s="9"/>
      <c r="J5" s="9"/>
      <c r="K5" s="9"/>
      <c r="L5" s="9"/>
      <c r="M5" s="9"/>
    </row>
    <row r="6" spans="2:29" ht="15.6" x14ac:dyDescent="0.3">
      <c r="B6" s="7" t="s">
        <v>1</v>
      </c>
      <c r="C6" s="10"/>
      <c r="D6" s="10"/>
      <c r="E6" s="12">
        <v>9582.27</v>
      </c>
      <c r="F6" s="12">
        <v>7321</v>
      </c>
      <c r="G6" s="12">
        <v>7641</v>
      </c>
      <c r="H6" s="12">
        <v>10992.43</v>
      </c>
      <c r="I6" s="12">
        <v>13176.26</v>
      </c>
      <c r="J6" s="12">
        <v>16915.68</v>
      </c>
      <c r="K6" s="12">
        <f>SUM(J6-I6)</f>
        <v>3739.42</v>
      </c>
      <c r="L6" s="9"/>
      <c r="M6" s="9"/>
    </row>
    <row r="7" spans="2:29" ht="15.6" x14ac:dyDescent="0.3">
      <c r="B7" s="8"/>
      <c r="E7" s="9"/>
      <c r="F7" s="9"/>
      <c r="G7" s="9"/>
      <c r="H7" s="9"/>
      <c r="I7" s="9"/>
      <c r="J7" s="9"/>
      <c r="K7" s="9"/>
      <c r="L7" s="9"/>
      <c r="M7" s="9"/>
    </row>
    <row r="8" spans="2:29" ht="15.6" x14ac:dyDescent="0.3">
      <c r="B8" s="7" t="s">
        <v>7</v>
      </c>
      <c r="C8" s="3"/>
      <c r="D8" s="3"/>
      <c r="E8" s="6">
        <v>9621.5</v>
      </c>
      <c r="F8" s="6">
        <v>9621.5</v>
      </c>
      <c r="G8" s="6">
        <v>9621.5</v>
      </c>
      <c r="H8" s="6">
        <v>10413.17</v>
      </c>
      <c r="I8" s="6">
        <v>10575.67</v>
      </c>
      <c r="J8" s="6">
        <f>SUM(1690.47+I8)</f>
        <v>12266.14</v>
      </c>
      <c r="K8" s="12">
        <f t="shared" ref="K8:K30" si="0">SUM(J8-I8)</f>
        <v>1690.4699999999993</v>
      </c>
      <c r="L8" s="9"/>
      <c r="M8" s="9"/>
    </row>
    <row r="9" spans="2:29" ht="15.6" x14ac:dyDescent="0.3">
      <c r="B9" s="7" t="s">
        <v>21</v>
      </c>
      <c r="C9" s="3"/>
      <c r="D9" s="3"/>
      <c r="E9" s="6">
        <v>7215.32</v>
      </c>
      <c r="F9" s="6">
        <v>6741.2</v>
      </c>
      <c r="G9" s="6">
        <v>6741.2</v>
      </c>
      <c r="H9" s="6">
        <v>6959.95</v>
      </c>
      <c r="I9" s="6">
        <v>7234.95</v>
      </c>
      <c r="J9" s="6">
        <f>SUM(7234.95-125)</f>
        <v>7109.95</v>
      </c>
      <c r="K9" s="12">
        <f t="shared" si="0"/>
        <v>-125</v>
      </c>
      <c r="L9" s="9"/>
      <c r="M9" s="9"/>
    </row>
    <row r="10" spans="2:29" ht="15.6" x14ac:dyDescent="0.3">
      <c r="B10" s="7" t="s">
        <v>8</v>
      </c>
      <c r="C10" s="3"/>
      <c r="D10" s="3"/>
      <c r="E10" s="6">
        <v>7484.86</v>
      </c>
      <c r="F10" s="6">
        <v>7484.86</v>
      </c>
      <c r="G10" s="6">
        <v>7484.86</v>
      </c>
      <c r="H10" s="6">
        <v>7597.36</v>
      </c>
      <c r="I10" s="6">
        <v>7597.36</v>
      </c>
      <c r="J10" s="6">
        <f>SUM(I10-172.11)</f>
        <v>7425.25</v>
      </c>
      <c r="K10" s="12">
        <f t="shared" si="0"/>
        <v>-172.10999999999967</v>
      </c>
      <c r="L10" s="9"/>
      <c r="M10" s="9"/>
    </row>
    <row r="11" spans="2:29" ht="15.6" x14ac:dyDescent="0.3">
      <c r="B11" s="7" t="s">
        <v>23</v>
      </c>
      <c r="C11" s="3"/>
      <c r="D11" s="3"/>
      <c r="E11" s="6">
        <v>371.75</v>
      </c>
      <c r="F11" s="6">
        <v>371.75</v>
      </c>
      <c r="G11" s="6">
        <v>371.75</v>
      </c>
      <c r="H11" s="6">
        <v>371.75</v>
      </c>
      <c r="I11" s="6">
        <v>371.75</v>
      </c>
      <c r="J11" s="6">
        <v>371.75</v>
      </c>
      <c r="K11" s="12">
        <f t="shared" si="0"/>
        <v>0</v>
      </c>
      <c r="L11" s="9"/>
      <c r="M11" s="9"/>
    </row>
    <row r="12" spans="2:29" ht="15.6" x14ac:dyDescent="0.3">
      <c r="B12" s="7" t="s">
        <v>29</v>
      </c>
      <c r="C12" s="3"/>
      <c r="D12" s="3"/>
      <c r="E12" s="6">
        <v>20530.09</v>
      </c>
      <c r="F12" s="6">
        <v>20530.09</v>
      </c>
      <c r="G12" s="6">
        <v>20530.09</v>
      </c>
      <c r="H12" s="6">
        <v>20555.09</v>
      </c>
      <c r="I12" s="6">
        <v>20555.09</v>
      </c>
      <c r="J12" s="6">
        <f>SUM(16642.49+I12)</f>
        <v>37197.58</v>
      </c>
      <c r="K12" s="12">
        <f t="shared" si="0"/>
        <v>16642.490000000002</v>
      </c>
      <c r="L12" s="9"/>
      <c r="M12" s="9"/>
    </row>
    <row r="13" spans="2:29" ht="15.6" x14ac:dyDescent="0.3">
      <c r="B13" s="7" t="s">
        <v>30</v>
      </c>
      <c r="C13" s="3"/>
      <c r="D13" s="3"/>
      <c r="E13" s="6">
        <v>1311.48</v>
      </c>
      <c r="F13" s="6">
        <v>1311.48</v>
      </c>
      <c r="G13" s="6">
        <v>1311.48</v>
      </c>
      <c r="H13" s="6">
        <v>1001.98</v>
      </c>
      <c r="I13" s="6">
        <v>1001.98</v>
      </c>
      <c r="J13" s="6">
        <f>SUM(I13-330.04)</f>
        <v>671.94</v>
      </c>
      <c r="K13" s="12">
        <f t="shared" si="0"/>
        <v>-330.03999999999996</v>
      </c>
      <c r="L13" s="9"/>
      <c r="M13" s="9"/>
    </row>
    <row r="14" spans="2:29" ht="15.6" x14ac:dyDescent="0.3">
      <c r="B14" s="7" t="s">
        <v>9</v>
      </c>
      <c r="C14" s="3"/>
      <c r="D14" s="3"/>
      <c r="E14" s="6">
        <v>2968.49</v>
      </c>
      <c r="F14" s="6">
        <v>2968.49</v>
      </c>
      <c r="G14" s="6">
        <v>2968.49</v>
      </c>
      <c r="H14" s="6">
        <v>3357.01</v>
      </c>
      <c r="I14" s="6">
        <v>3456.01</v>
      </c>
      <c r="J14" s="6">
        <f>SUM(164+I14)</f>
        <v>3620.01</v>
      </c>
      <c r="K14" s="12">
        <f t="shared" si="0"/>
        <v>164</v>
      </c>
      <c r="L14" s="9"/>
      <c r="M14" s="9"/>
    </row>
    <row r="15" spans="2:29" ht="15.6" x14ac:dyDescent="0.3">
      <c r="B15" s="7" t="s">
        <v>10</v>
      </c>
      <c r="C15" s="3"/>
      <c r="D15" s="3"/>
      <c r="E15" s="6">
        <v>16397.900000000001</v>
      </c>
      <c r="F15" s="6">
        <v>16397.900000000001</v>
      </c>
      <c r="G15" s="6">
        <v>16397.900000000001</v>
      </c>
      <c r="H15" s="6">
        <v>16504.150000000001</v>
      </c>
      <c r="I15" s="6">
        <v>16012.99</v>
      </c>
      <c r="J15" s="6">
        <v>16012.99</v>
      </c>
      <c r="K15" s="12">
        <f t="shared" si="0"/>
        <v>0</v>
      </c>
      <c r="L15" s="9"/>
      <c r="M15" s="9"/>
    </row>
    <row r="16" spans="2:29" ht="15.6" x14ac:dyDescent="0.3">
      <c r="B16" s="7" t="s">
        <v>11</v>
      </c>
      <c r="C16" s="3"/>
      <c r="D16" s="3"/>
      <c r="E16" s="6">
        <v>307.14</v>
      </c>
      <c r="F16" s="6">
        <v>307.14</v>
      </c>
      <c r="G16" s="6">
        <v>307.14</v>
      </c>
      <c r="H16" s="6">
        <v>407.14</v>
      </c>
      <c r="I16" s="6">
        <v>407.14</v>
      </c>
      <c r="J16" s="6">
        <f>SUM(I16-75)</f>
        <v>332.14</v>
      </c>
      <c r="K16" s="12">
        <f t="shared" si="0"/>
        <v>-75</v>
      </c>
      <c r="L16" s="9"/>
      <c r="M16" s="9"/>
    </row>
    <row r="17" spans="2:13" ht="15.6" x14ac:dyDescent="0.3">
      <c r="B17" s="7" t="s">
        <v>24</v>
      </c>
      <c r="C17" s="3"/>
      <c r="D17" s="3"/>
      <c r="E17" s="6">
        <v>439.82</v>
      </c>
      <c r="F17" s="6">
        <v>439.82</v>
      </c>
      <c r="G17" s="6">
        <v>439.82</v>
      </c>
      <c r="H17" s="6">
        <v>439.82</v>
      </c>
      <c r="I17" s="6">
        <v>439.82</v>
      </c>
      <c r="J17" s="6">
        <f>SUM(I17-75)</f>
        <v>364.82</v>
      </c>
      <c r="K17" s="12">
        <f t="shared" si="0"/>
        <v>-75</v>
      </c>
      <c r="L17" s="9"/>
      <c r="M17" s="9"/>
    </row>
    <row r="18" spans="2:13" ht="15.6" x14ac:dyDescent="0.3">
      <c r="B18" s="7" t="s">
        <v>22</v>
      </c>
      <c r="C18" s="3"/>
      <c r="D18" s="3"/>
      <c r="E18" s="6">
        <v>300.16000000000003</v>
      </c>
      <c r="F18" s="6">
        <v>300.16000000000003</v>
      </c>
      <c r="G18" s="6">
        <v>300.16000000000003</v>
      </c>
      <c r="H18" s="6">
        <v>350.16</v>
      </c>
      <c r="I18" s="6">
        <v>350.16</v>
      </c>
      <c r="J18" s="6">
        <v>350.16</v>
      </c>
      <c r="K18" s="12">
        <f t="shared" si="0"/>
        <v>0</v>
      </c>
      <c r="L18" s="9"/>
      <c r="M18" s="9"/>
    </row>
    <row r="19" spans="2:13" ht="15.6" x14ac:dyDescent="0.3">
      <c r="B19" s="7" t="s">
        <v>28</v>
      </c>
      <c r="C19" s="3"/>
      <c r="D19" s="3"/>
      <c r="E19" s="6">
        <v>453.34</v>
      </c>
      <c r="F19" s="6">
        <v>453.34</v>
      </c>
      <c r="G19" s="6">
        <v>453.34</v>
      </c>
      <c r="H19" s="6">
        <v>453.34</v>
      </c>
      <c r="I19" s="6">
        <v>453.34</v>
      </c>
      <c r="J19" s="6">
        <v>453.34</v>
      </c>
      <c r="K19" s="12">
        <f t="shared" si="0"/>
        <v>0</v>
      </c>
      <c r="L19" s="9"/>
      <c r="M19" s="9"/>
    </row>
    <row r="20" spans="2:13" ht="15.6" x14ac:dyDescent="0.3">
      <c r="B20" s="7" t="s">
        <v>12</v>
      </c>
      <c r="C20" s="3"/>
      <c r="D20" s="3"/>
      <c r="E20" s="6">
        <v>3035.65</v>
      </c>
      <c r="F20" s="6">
        <v>2844.22</v>
      </c>
      <c r="G20" s="6">
        <v>2844.22</v>
      </c>
      <c r="H20" s="6">
        <v>3248.72</v>
      </c>
      <c r="I20" s="6">
        <v>3693.42</v>
      </c>
      <c r="J20" s="6">
        <v>3693.42</v>
      </c>
      <c r="K20" s="12">
        <f t="shared" si="0"/>
        <v>0</v>
      </c>
      <c r="L20" s="9"/>
      <c r="M20" s="9"/>
    </row>
    <row r="21" spans="2:13" ht="15.6" x14ac:dyDescent="0.3">
      <c r="B21" s="7" t="s">
        <v>13</v>
      </c>
      <c r="C21" s="3"/>
      <c r="D21" s="3"/>
      <c r="E21" s="6">
        <v>573.71</v>
      </c>
      <c r="F21" s="6">
        <v>573.71</v>
      </c>
      <c r="G21" s="6">
        <v>573.71</v>
      </c>
      <c r="H21" s="6">
        <v>623.71</v>
      </c>
      <c r="I21" s="6">
        <v>623.71</v>
      </c>
      <c r="J21" s="6">
        <f>SUM(I21-150)</f>
        <v>473.71000000000004</v>
      </c>
      <c r="K21" s="12">
        <f t="shared" si="0"/>
        <v>-150</v>
      </c>
      <c r="L21" s="9"/>
      <c r="M21" s="9"/>
    </row>
    <row r="22" spans="2:13" ht="15.6" x14ac:dyDescent="0.3">
      <c r="B22" s="7" t="s">
        <v>14</v>
      </c>
      <c r="C22" s="3"/>
      <c r="D22" s="3"/>
      <c r="E22" s="6">
        <v>335.67</v>
      </c>
      <c r="F22" s="6">
        <v>335.67</v>
      </c>
      <c r="G22" s="6">
        <v>335.67</v>
      </c>
      <c r="H22" s="6">
        <v>891.92</v>
      </c>
      <c r="I22" s="6">
        <v>941.92</v>
      </c>
      <c r="J22" s="6">
        <v>941.92</v>
      </c>
      <c r="K22" s="12">
        <f t="shared" si="0"/>
        <v>0</v>
      </c>
      <c r="L22" s="9"/>
      <c r="M22" s="9"/>
    </row>
    <row r="23" spans="2:13" ht="15.6" x14ac:dyDescent="0.3">
      <c r="B23" s="7" t="s">
        <v>15</v>
      </c>
      <c r="C23" s="3"/>
      <c r="D23" s="3"/>
      <c r="E23" s="6">
        <v>595.23</v>
      </c>
      <c r="F23" s="6">
        <v>595.23</v>
      </c>
      <c r="G23" s="6">
        <v>595.23</v>
      </c>
      <c r="H23" s="6">
        <v>882.73</v>
      </c>
      <c r="I23" s="6">
        <v>882.73</v>
      </c>
      <c r="J23" s="6">
        <f>SUM(72.32+I23)</f>
        <v>955.05</v>
      </c>
      <c r="K23" s="12">
        <f t="shared" si="0"/>
        <v>72.319999999999936</v>
      </c>
      <c r="L23" s="9"/>
      <c r="M23" s="9"/>
    </row>
    <row r="24" spans="2:13" ht="15.6" x14ac:dyDescent="0.3">
      <c r="B24" s="7" t="s">
        <v>16</v>
      </c>
      <c r="C24" s="3"/>
      <c r="D24" s="3"/>
      <c r="E24" s="6">
        <v>873.55</v>
      </c>
      <c r="F24" s="6">
        <v>873.55</v>
      </c>
      <c r="G24" s="6">
        <v>873.55</v>
      </c>
      <c r="H24" s="6">
        <v>998.55</v>
      </c>
      <c r="I24" s="6">
        <v>1098.55</v>
      </c>
      <c r="J24" s="6">
        <v>1098.55</v>
      </c>
      <c r="K24" s="12">
        <f t="shared" si="0"/>
        <v>0</v>
      </c>
      <c r="L24" s="9"/>
      <c r="M24" s="9"/>
    </row>
    <row r="25" spans="2:13" ht="15.6" x14ac:dyDescent="0.3">
      <c r="B25" s="7" t="s">
        <v>26</v>
      </c>
      <c r="C25" s="3"/>
      <c r="D25" s="3"/>
      <c r="E25" s="6">
        <v>2713.2</v>
      </c>
      <c r="F25" s="6">
        <v>2975.2</v>
      </c>
      <c r="G25" s="6">
        <v>2975.2</v>
      </c>
      <c r="H25" s="6">
        <v>2975.2</v>
      </c>
      <c r="I25" s="6">
        <v>2975.2</v>
      </c>
      <c r="J25" s="6">
        <v>2975.2</v>
      </c>
      <c r="K25" s="12">
        <f t="shared" si="0"/>
        <v>0</v>
      </c>
      <c r="L25" s="9"/>
      <c r="M25" s="9"/>
    </row>
    <row r="26" spans="2:13" ht="15.6" x14ac:dyDescent="0.3">
      <c r="B26" s="7" t="s">
        <v>17</v>
      </c>
      <c r="C26" s="3"/>
      <c r="D26" s="3"/>
      <c r="E26" s="6">
        <v>646.21</v>
      </c>
      <c r="F26" s="6">
        <v>646.21</v>
      </c>
      <c r="G26" s="6">
        <v>646.21</v>
      </c>
      <c r="H26" s="6">
        <v>646.21</v>
      </c>
      <c r="I26" s="6">
        <v>696.21</v>
      </c>
      <c r="J26" s="6">
        <f>SUM(696.21-50)</f>
        <v>646.21</v>
      </c>
      <c r="K26" s="12">
        <f t="shared" si="0"/>
        <v>-50</v>
      </c>
      <c r="L26" s="9"/>
      <c r="M26" s="9"/>
    </row>
    <row r="27" spans="2:13" ht="15.6" x14ac:dyDescent="0.3">
      <c r="B27" s="7" t="s">
        <v>18</v>
      </c>
      <c r="C27" s="3"/>
      <c r="D27" s="3"/>
      <c r="E27" s="6">
        <v>158.97</v>
      </c>
      <c r="F27" s="6">
        <v>158.97</v>
      </c>
      <c r="G27" s="6">
        <v>158.97</v>
      </c>
      <c r="H27" s="6">
        <v>158.97</v>
      </c>
      <c r="I27" s="6">
        <v>158.97</v>
      </c>
      <c r="J27" s="6">
        <f>SUM(158.97-50)</f>
        <v>108.97</v>
      </c>
      <c r="K27" s="12">
        <f t="shared" si="0"/>
        <v>-50</v>
      </c>
      <c r="L27" s="9"/>
      <c r="M27" s="9"/>
    </row>
    <row r="28" spans="2:13" ht="15.6" x14ac:dyDescent="0.3">
      <c r="B28" s="7" t="s">
        <v>27</v>
      </c>
      <c r="C28" s="3"/>
      <c r="D28" s="3"/>
      <c r="E28" s="6">
        <v>2391.0100000000002</v>
      </c>
      <c r="F28" s="6">
        <v>2391.0100000000002</v>
      </c>
      <c r="G28" s="6">
        <v>2391.0100000000002</v>
      </c>
      <c r="H28" s="6">
        <v>2459.7600000000002</v>
      </c>
      <c r="I28" s="6">
        <v>2484.7600000000002</v>
      </c>
      <c r="J28" s="6">
        <f>SUM(I28-150)</f>
        <v>2334.7600000000002</v>
      </c>
      <c r="K28" s="12">
        <f t="shared" si="0"/>
        <v>-150</v>
      </c>
      <c r="L28" s="9"/>
      <c r="M28" s="9"/>
    </row>
    <row r="29" spans="2:13" ht="15.6" x14ac:dyDescent="0.3">
      <c r="B29" s="7" t="s">
        <v>19</v>
      </c>
      <c r="C29" s="3"/>
      <c r="D29" s="3"/>
      <c r="E29" s="6">
        <v>766.55</v>
      </c>
      <c r="F29" s="6">
        <v>766.55</v>
      </c>
      <c r="G29" s="6">
        <v>766.55</v>
      </c>
      <c r="H29" s="6">
        <v>766.55</v>
      </c>
      <c r="I29" s="6">
        <v>791.55</v>
      </c>
      <c r="J29" s="6">
        <f>SUM(791.55+20)</f>
        <v>811.55</v>
      </c>
      <c r="K29" s="12">
        <f t="shared" si="0"/>
        <v>20</v>
      </c>
      <c r="L29" s="9"/>
      <c r="M29" s="9"/>
    </row>
    <row r="30" spans="2:13" ht="15.6" x14ac:dyDescent="0.3">
      <c r="B30" s="7" t="s">
        <v>20</v>
      </c>
      <c r="C30" s="3"/>
      <c r="D30" s="3"/>
      <c r="E30" s="6">
        <v>1122.56</v>
      </c>
      <c r="F30" s="6">
        <v>1122.56</v>
      </c>
      <c r="G30" s="6">
        <v>1122.56</v>
      </c>
      <c r="H30" s="6">
        <v>1147.56</v>
      </c>
      <c r="I30" s="6">
        <v>1222.56</v>
      </c>
      <c r="J30" s="6">
        <v>1222.56</v>
      </c>
      <c r="K30" s="12">
        <f t="shared" si="0"/>
        <v>0</v>
      </c>
      <c r="L30" s="9"/>
      <c r="M30" s="9"/>
    </row>
    <row r="31" spans="2:13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</row>
    <row r="32" spans="2:13" ht="16.2" thickBot="1" x14ac:dyDescent="0.35">
      <c r="B32" s="7" t="s">
        <v>0</v>
      </c>
      <c r="C32" s="6"/>
      <c r="D32" s="6"/>
      <c r="E32" s="13">
        <f t="shared" ref="E32:K32" si="1">SUM(E6:E31)</f>
        <v>90196.430000000008</v>
      </c>
      <c r="F32" s="13">
        <f t="shared" si="1"/>
        <v>87531.610000000015</v>
      </c>
      <c r="G32" s="13">
        <f t="shared" si="1"/>
        <v>87851.610000000015</v>
      </c>
      <c r="H32" s="13">
        <f t="shared" si="1"/>
        <v>94203.230000000025</v>
      </c>
      <c r="I32" s="13">
        <f t="shared" si="1"/>
        <v>97202.10000000002</v>
      </c>
      <c r="J32" s="13">
        <f t="shared" si="1"/>
        <v>118353.65000000002</v>
      </c>
      <c r="K32" s="13">
        <f t="shared" si="1"/>
        <v>21151.55</v>
      </c>
      <c r="L32" s="9"/>
      <c r="M32" s="9"/>
    </row>
    <row r="33" spans="2:27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</row>
    <row r="34" spans="2:27" ht="15.6" x14ac:dyDescent="0.3">
      <c r="B34" s="15" t="s">
        <v>25</v>
      </c>
      <c r="C34" s="10"/>
      <c r="D34" s="10"/>
      <c r="E34" s="12"/>
      <c r="F34" s="12"/>
      <c r="G34" s="12"/>
      <c r="H34" s="12"/>
      <c r="I34" s="12"/>
      <c r="J34" s="12"/>
      <c r="K34" s="9"/>
      <c r="L34" s="9"/>
      <c r="M34" s="9"/>
    </row>
    <row r="35" spans="2:27" ht="15.6" x14ac:dyDescent="0.3">
      <c r="B35" s="17" t="s">
        <v>5</v>
      </c>
      <c r="C35" s="10"/>
      <c r="D35" s="10"/>
      <c r="E35" s="12">
        <v>16047.34</v>
      </c>
      <c r="F35" s="12">
        <v>16047.34</v>
      </c>
      <c r="G35" s="12">
        <v>16047.34</v>
      </c>
      <c r="H35" s="12">
        <v>16072.34</v>
      </c>
      <c r="I35" s="12">
        <v>16072.34</v>
      </c>
      <c r="J35" s="12">
        <f>SUM(16072.34+16642.49)</f>
        <v>32714.83</v>
      </c>
      <c r="K35" s="12">
        <f t="shared" ref="K35:K36" si="2">SUM(J35-I35)</f>
        <v>16642.490000000002</v>
      </c>
      <c r="L35" s="9"/>
      <c r="M35" s="9"/>
    </row>
    <row r="36" spans="2:27" ht="17.399999999999999" x14ac:dyDescent="0.45">
      <c r="B36" s="17" t="s">
        <v>6</v>
      </c>
      <c r="C36" s="10"/>
      <c r="D36" s="10"/>
      <c r="E36" s="18">
        <v>4482.75</v>
      </c>
      <c r="F36" s="18">
        <v>4482.75</v>
      </c>
      <c r="G36" s="18">
        <v>4482.75</v>
      </c>
      <c r="H36" s="18">
        <v>4482.75</v>
      </c>
      <c r="I36" s="18">
        <v>4482.75</v>
      </c>
      <c r="J36" s="18">
        <v>4482.75</v>
      </c>
      <c r="K36" s="31">
        <f t="shared" si="2"/>
        <v>0</v>
      </c>
      <c r="L36" s="9"/>
      <c r="M36" s="9"/>
    </row>
    <row r="37" spans="2:27" ht="15.6" x14ac:dyDescent="0.3">
      <c r="D37" s="10">
        <f>D36+D35</f>
        <v>0</v>
      </c>
      <c r="E37" s="14">
        <f t="shared" ref="E37:F37" si="3">E36+E35</f>
        <v>20530.09</v>
      </c>
      <c r="F37" s="14">
        <f t="shared" si="3"/>
        <v>20530.09</v>
      </c>
      <c r="G37" s="14">
        <f t="shared" ref="G37:K37" si="4">G36+G35</f>
        <v>20530.09</v>
      </c>
      <c r="H37" s="14">
        <f t="shared" si="4"/>
        <v>20555.09</v>
      </c>
      <c r="I37" s="14">
        <f t="shared" si="4"/>
        <v>20555.09</v>
      </c>
      <c r="J37" s="14">
        <f t="shared" si="4"/>
        <v>37197.58</v>
      </c>
      <c r="K37" s="14">
        <f t="shared" si="4"/>
        <v>16642.490000000002</v>
      </c>
      <c r="L37" s="12"/>
      <c r="M37" s="9"/>
    </row>
    <row r="38" spans="2:27" ht="15.6" x14ac:dyDescent="0.3">
      <c r="C38" s="10"/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9"/>
      <c r="Z38" s="12"/>
      <c r="AA38" s="9"/>
    </row>
    <row r="39" spans="2:27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2:27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2:27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2:27" ht="15.6" x14ac:dyDescent="0.3">
      <c r="B42" s="2"/>
      <c r="D42" s="10"/>
      <c r="E42" s="12"/>
      <c r="F42" s="12"/>
      <c r="G42" s="12"/>
      <c r="H42" s="12"/>
      <c r="I42" s="12"/>
      <c r="J42" s="12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2:27" ht="15.6" x14ac:dyDescent="0.3">
      <c r="B43" s="2"/>
      <c r="E43" s="9"/>
      <c r="F43" s="9"/>
      <c r="G43" s="9"/>
      <c r="H43" s="9"/>
      <c r="I43" s="9"/>
      <c r="J43" s="9"/>
      <c r="K43" s="9"/>
      <c r="L43" s="1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2:27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2:27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2:27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2:27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2:27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2:27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2:27" x14ac:dyDescent="0.3">
      <c r="B50" s="2"/>
    </row>
    <row r="51" spans="2:27" x14ac:dyDescent="0.3">
      <c r="B51" s="2"/>
    </row>
    <row r="52" spans="2:27" x14ac:dyDescent="0.3">
      <c r="B52" s="2"/>
    </row>
    <row r="53" spans="2:27" x14ac:dyDescent="0.3">
      <c r="B53" s="2"/>
    </row>
    <row r="54" spans="2:27" x14ac:dyDescent="0.3">
      <c r="B54" s="2"/>
    </row>
    <row r="55" spans="2:27" x14ac:dyDescent="0.3">
      <c r="B55" s="2"/>
    </row>
    <row r="56" spans="2:27" x14ac:dyDescent="0.3">
      <c r="B56" s="2"/>
    </row>
    <row r="57" spans="2:27" x14ac:dyDescent="0.3">
      <c r="B57" s="2"/>
    </row>
    <row r="58" spans="2:27" x14ac:dyDescent="0.3">
      <c r="B58" s="2"/>
    </row>
    <row r="59" spans="2:27" x14ac:dyDescent="0.3">
      <c r="B59" s="2"/>
    </row>
    <row r="60" spans="2:27" x14ac:dyDescent="0.3">
      <c r="B60" s="2"/>
    </row>
    <row r="61" spans="2:27" x14ac:dyDescent="0.3">
      <c r="B61" s="2"/>
    </row>
    <row r="62" spans="2:27" x14ac:dyDescent="0.3">
      <c r="B62" s="2"/>
    </row>
    <row r="63" spans="2:27" x14ac:dyDescent="0.3">
      <c r="B63" s="2"/>
    </row>
    <row r="64" spans="2:27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xmlns:xlrd2="http://schemas.microsoft.com/office/spreadsheetml/2017/richdata2" ref="B8:O30">
    <sortCondition ref="B8:B30"/>
  </sortState>
  <mergeCells count="2">
    <mergeCell ref="B1:Y1"/>
    <mergeCell ref="B2:Y2"/>
  </mergeCells>
  <phoneticPr fontId="12" type="noConversion"/>
  <printOptions gridLines="1"/>
  <pageMargins left="0.45" right="0.45" top="0.75" bottom="0.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4072-BFE8-4E1D-96F0-3B6256A9F982}">
  <sheetPr codeName="Sheet1"/>
  <dimension ref="A1:AL28"/>
  <sheetViews>
    <sheetView workbookViewId="0">
      <pane xSplit="6" ySplit="1" topLeftCell="M2" activePane="bottomRight" state="frozenSplit"/>
      <selection pane="topRight" activeCell="G1" sqref="G1"/>
      <selection pane="bottomLeft" activeCell="A2" sqref="A2"/>
      <selection pane="bottomRight" activeCell="AG25" sqref="AG25"/>
    </sheetView>
  </sheetViews>
  <sheetFormatPr defaultRowHeight="14.4" x14ac:dyDescent="0.3"/>
  <cols>
    <col min="1" max="5" width="3" style="29" customWidth="1"/>
    <col min="6" max="6" width="18.5546875" style="29" customWidth="1"/>
    <col min="7" max="7" width="11.88671875" style="30" bestFit="1" customWidth="1"/>
    <col min="8" max="8" width="2.33203125" style="30" customWidth="1"/>
    <col min="9" max="9" width="6.88671875" style="30" bestFit="1" customWidth="1"/>
    <col min="10" max="10" width="2.33203125" style="30" customWidth="1"/>
    <col min="11" max="11" width="12.88671875" style="30" bestFit="1" customWidth="1"/>
    <col min="12" max="12" width="2.33203125" style="30" customWidth="1"/>
    <col min="13" max="13" width="12.6640625" style="30" bestFit="1" customWidth="1"/>
    <col min="14" max="14" width="2.33203125" style="30" customWidth="1"/>
    <col min="15" max="15" width="9" style="30" bestFit="1" customWidth="1"/>
    <col min="16" max="16" width="2.33203125" style="30" customWidth="1"/>
    <col min="17" max="17" width="15.21875" style="30" bestFit="1" customWidth="1"/>
    <col min="18" max="18" width="2.33203125" style="30" customWidth="1"/>
    <col min="19" max="19" width="9.88671875" style="30" bestFit="1" customWidth="1"/>
    <col min="20" max="20" width="2.33203125" style="30" customWidth="1"/>
    <col min="21" max="21" width="8.33203125" style="30" bestFit="1" customWidth="1"/>
    <col min="22" max="22" width="2.33203125" style="30" customWidth="1"/>
    <col min="23" max="23" width="8.21875" style="30" bestFit="1" customWidth="1"/>
    <col min="24" max="24" width="2.33203125" style="30" customWidth="1"/>
    <col min="25" max="25" width="11.5546875" style="30" bestFit="1" customWidth="1"/>
    <col min="26" max="26" width="2.33203125" style="30" customWidth="1"/>
    <col min="27" max="27" width="10.21875" style="30" bestFit="1" customWidth="1"/>
    <col min="28" max="28" width="2.33203125" style="30" customWidth="1"/>
    <col min="29" max="29" width="10.109375" style="30" bestFit="1" customWidth="1"/>
    <col min="30" max="30" width="2.33203125" style="30" customWidth="1"/>
    <col min="31" max="31" width="10" style="30" bestFit="1" customWidth="1"/>
    <col min="32" max="32" width="2.33203125" style="30" customWidth="1"/>
    <col min="33" max="33" width="10.109375" style="30" bestFit="1" customWidth="1"/>
    <col min="34" max="34" width="2.33203125" style="30" customWidth="1"/>
    <col min="35" max="35" width="7.88671875" style="30" bestFit="1" customWidth="1"/>
    <col min="36" max="37" width="2.33203125" style="30" customWidth="1"/>
    <col min="38" max="38" width="7.109375" style="30" bestFit="1" customWidth="1"/>
  </cols>
  <sheetData>
    <row r="1" spans="1:38" s="2" customFormat="1" ht="25.2" customHeight="1" thickBot="1" x14ac:dyDescent="0.35">
      <c r="A1" s="1"/>
      <c r="B1" s="1"/>
      <c r="C1" s="1"/>
      <c r="D1" s="1"/>
      <c r="E1" s="1"/>
      <c r="F1" s="1"/>
      <c r="G1" s="27" t="s">
        <v>31</v>
      </c>
      <c r="H1" s="28"/>
      <c r="I1" s="27" t="s">
        <v>7</v>
      </c>
      <c r="J1" s="28"/>
      <c r="K1" s="27" t="s">
        <v>32</v>
      </c>
      <c r="L1" s="28"/>
      <c r="M1" s="27" t="s">
        <v>8</v>
      </c>
      <c r="N1" s="28"/>
      <c r="O1" s="27" t="s">
        <v>29</v>
      </c>
      <c r="P1" s="28"/>
      <c r="Q1" s="27" t="s">
        <v>50</v>
      </c>
      <c r="R1" s="28"/>
      <c r="S1" s="27" t="s">
        <v>9</v>
      </c>
      <c r="T1" s="28"/>
      <c r="U1" s="27" t="s">
        <v>11</v>
      </c>
      <c r="V1" s="28"/>
      <c r="W1" s="27" t="s">
        <v>24</v>
      </c>
      <c r="X1" s="28"/>
      <c r="Y1" s="27" t="s">
        <v>13</v>
      </c>
      <c r="Z1" s="28"/>
      <c r="AA1" s="27" t="s">
        <v>15</v>
      </c>
      <c r="AB1" s="28"/>
      <c r="AC1" s="27" t="s">
        <v>17</v>
      </c>
      <c r="AD1" s="28"/>
      <c r="AE1" s="27" t="s">
        <v>18</v>
      </c>
      <c r="AF1" s="28"/>
      <c r="AG1" s="27" t="s">
        <v>33</v>
      </c>
      <c r="AH1" s="28"/>
      <c r="AI1" s="27" t="s">
        <v>19</v>
      </c>
      <c r="AJ1" s="28"/>
      <c r="AK1" s="28"/>
      <c r="AL1" s="27" t="s">
        <v>0</v>
      </c>
    </row>
    <row r="2" spans="1:38" ht="15" thickTop="1" x14ac:dyDescent="0.3">
      <c r="A2" s="19"/>
      <c r="B2" s="19" t="s">
        <v>34</v>
      </c>
      <c r="C2" s="19"/>
      <c r="D2" s="19"/>
      <c r="E2" s="19"/>
      <c r="F2" s="19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1"/>
      <c r="S2" s="20"/>
      <c r="T2" s="21"/>
      <c r="U2" s="20"/>
      <c r="V2" s="21"/>
      <c r="W2" s="20"/>
      <c r="X2" s="21"/>
      <c r="Y2" s="20"/>
      <c r="Z2" s="21"/>
      <c r="AA2" s="20"/>
      <c r="AB2" s="21"/>
      <c r="AC2" s="20"/>
      <c r="AD2" s="21"/>
      <c r="AE2" s="20"/>
      <c r="AF2" s="21"/>
      <c r="AG2" s="20"/>
      <c r="AH2" s="21"/>
      <c r="AI2" s="20"/>
      <c r="AJ2" s="21"/>
      <c r="AK2" s="21"/>
      <c r="AL2" s="20"/>
    </row>
    <row r="3" spans="1:38" x14ac:dyDescent="0.3">
      <c r="A3" s="19"/>
      <c r="B3" s="19"/>
      <c r="C3" s="19"/>
      <c r="D3" s="19" t="s">
        <v>35</v>
      </c>
      <c r="E3" s="19"/>
      <c r="F3" s="19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20"/>
      <c r="V3" s="21"/>
      <c r="W3" s="20"/>
      <c r="X3" s="21"/>
      <c r="Y3" s="20"/>
      <c r="Z3" s="21"/>
      <c r="AA3" s="20"/>
      <c r="AB3" s="21"/>
      <c r="AC3" s="20"/>
      <c r="AD3" s="21"/>
      <c r="AE3" s="20"/>
      <c r="AF3" s="21"/>
      <c r="AG3" s="20"/>
      <c r="AH3" s="21"/>
      <c r="AI3" s="20"/>
      <c r="AJ3" s="21"/>
      <c r="AK3" s="21"/>
      <c r="AL3" s="20"/>
    </row>
    <row r="4" spans="1:38" x14ac:dyDescent="0.3">
      <c r="A4" s="19"/>
      <c r="B4" s="19"/>
      <c r="C4" s="19"/>
      <c r="D4" s="19"/>
      <c r="E4" s="19" t="s">
        <v>36</v>
      </c>
      <c r="F4" s="19"/>
      <c r="G4" s="20">
        <v>428.6</v>
      </c>
      <c r="H4" s="21"/>
      <c r="I4" s="20">
        <v>0</v>
      </c>
      <c r="J4" s="21"/>
      <c r="K4" s="20">
        <v>25</v>
      </c>
      <c r="L4" s="21"/>
      <c r="M4" s="20">
        <v>0</v>
      </c>
      <c r="N4" s="21"/>
      <c r="O4" s="20">
        <v>0</v>
      </c>
      <c r="P4" s="21"/>
      <c r="Q4" s="20">
        <v>0</v>
      </c>
      <c r="R4" s="21"/>
      <c r="S4" s="20">
        <v>0</v>
      </c>
      <c r="T4" s="21"/>
      <c r="U4" s="20">
        <v>0</v>
      </c>
      <c r="V4" s="21"/>
      <c r="W4" s="20">
        <v>0</v>
      </c>
      <c r="X4" s="21"/>
      <c r="Y4" s="20">
        <v>0</v>
      </c>
      <c r="Z4" s="21"/>
      <c r="AA4" s="20">
        <v>0</v>
      </c>
      <c r="AB4" s="21"/>
      <c r="AC4" s="20">
        <v>0</v>
      </c>
      <c r="AD4" s="21"/>
      <c r="AE4" s="20">
        <v>0</v>
      </c>
      <c r="AF4" s="21"/>
      <c r="AG4" s="20">
        <v>0</v>
      </c>
      <c r="AH4" s="21"/>
      <c r="AI4" s="20">
        <v>20</v>
      </c>
      <c r="AJ4" s="21"/>
      <c r="AK4" s="21"/>
      <c r="AL4" s="20">
        <f>ROUND(SUM(G4:AJ4),5)</f>
        <v>473.6</v>
      </c>
    </row>
    <row r="5" spans="1:38" x14ac:dyDescent="0.3">
      <c r="A5" s="19"/>
      <c r="B5" s="19"/>
      <c r="C5" s="19"/>
      <c r="D5" s="19"/>
      <c r="E5" s="19" t="s">
        <v>51</v>
      </c>
      <c r="F5" s="19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1"/>
      <c r="AL5" s="20"/>
    </row>
    <row r="6" spans="1:38" ht="15" thickBot="1" x14ac:dyDescent="0.35">
      <c r="A6" s="19"/>
      <c r="B6" s="19"/>
      <c r="C6" s="19"/>
      <c r="D6" s="19"/>
      <c r="E6" s="19"/>
      <c r="F6" s="19" t="s">
        <v>52</v>
      </c>
      <c r="G6" s="32">
        <v>0</v>
      </c>
      <c r="H6" s="21"/>
      <c r="I6" s="32">
        <v>2000</v>
      </c>
      <c r="J6" s="21"/>
      <c r="K6" s="32">
        <v>0</v>
      </c>
      <c r="L6" s="21"/>
      <c r="M6" s="32">
        <v>0</v>
      </c>
      <c r="N6" s="21"/>
      <c r="O6" s="32">
        <v>0</v>
      </c>
      <c r="P6" s="21"/>
      <c r="Q6" s="32">
        <v>0</v>
      </c>
      <c r="R6" s="21"/>
      <c r="S6" s="32">
        <v>0</v>
      </c>
      <c r="T6" s="21"/>
      <c r="U6" s="32">
        <v>0</v>
      </c>
      <c r="V6" s="21"/>
      <c r="W6" s="32">
        <v>0</v>
      </c>
      <c r="X6" s="21"/>
      <c r="Y6" s="32">
        <v>0</v>
      </c>
      <c r="Z6" s="21"/>
      <c r="AA6" s="32">
        <v>0</v>
      </c>
      <c r="AB6" s="21"/>
      <c r="AC6" s="32">
        <v>0</v>
      </c>
      <c r="AD6" s="21"/>
      <c r="AE6" s="32">
        <v>0</v>
      </c>
      <c r="AF6" s="21"/>
      <c r="AG6" s="32">
        <v>0</v>
      </c>
      <c r="AH6" s="21"/>
      <c r="AI6" s="32">
        <v>0</v>
      </c>
      <c r="AJ6" s="21"/>
      <c r="AK6" s="21"/>
      <c r="AL6" s="32">
        <f t="shared" ref="AL6:AL12" si="0">ROUND(SUM(G6:AJ6),5)</f>
        <v>2000</v>
      </c>
    </row>
    <row r="7" spans="1:38" x14ac:dyDescent="0.3">
      <c r="A7" s="19"/>
      <c r="B7" s="19"/>
      <c r="C7" s="19"/>
      <c r="D7" s="19"/>
      <c r="E7" s="19" t="s">
        <v>53</v>
      </c>
      <c r="F7" s="19"/>
      <c r="G7" s="20">
        <f>ROUND(SUM(G5:G6),5)</f>
        <v>0</v>
      </c>
      <c r="H7" s="21"/>
      <c r="I7" s="20">
        <f>ROUND(SUM(I5:I6),5)</f>
        <v>2000</v>
      </c>
      <c r="J7" s="21"/>
      <c r="K7" s="20">
        <f>ROUND(SUM(K5:K6),5)</f>
        <v>0</v>
      </c>
      <c r="L7" s="21"/>
      <c r="M7" s="20">
        <f>ROUND(SUM(M5:M6),5)</f>
        <v>0</v>
      </c>
      <c r="N7" s="21"/>
      <c r="O7" s="20">
        <f>ROUND(SUM(O5:O6),5)</f>
        <v>0</v>
      </c>
      <c r="P7" s="21"/>
      <c r="Q7" s="20">
        <f>ROUND(SUM(Q5:Q6),5)</f>
        <v>0</v>
      </c>
      <c r="R7" s="21"/>
      <c r="S7" s="20">
        <f>ROUND(SUM(S5:S6),5)</f>
        <v>0</v>
      </c>
      <c r="T7" s="21"/>
      <c r="U7" s="20">
        <f>ROUND(SUM(U5:U6),5)</f>
        <v>0</v>
      </c>
      <c r="V7" s="21"/>
      <c r="W7" s="20">
        <f>ROUND(SUM(W5:W6),5)</f>
        <v>0</v>
      </c>
      <c r="X7" s="21"/>
      <c r="Y7" s="20">
        <f>ROUND(SUM(Y5:Y6),5)</f>
        <v>0</v>
      </c>
      <c r="Z7" s="21"/>
      <c r="AA7" s="20">
        <f>ROUND(SUM(AA5:AA6),5)</f>
        <v>0</v>
      </c>
      <c r="AB7" s="21"/>
      <c r="AC7" s="20">
        <f>ROUND(SUM(AC5:AC6),5)</f>
        <v>0</v>
      </c>
      <c r="AD7" s="21"/>
      <c r="AE7" s="20">
        <f>ROUND(SUM(AE5:AE6),5)</f>
        <v>0</v>
      </c>
      <c r="AF7" s="21"/>
      <c r="AG7" s="20">
        <f>ROUND(SUM(AG5:AG6),5)</f>
        <v>0</v>
      </c>
      <c r="AH7" s="21"/>
      <c r="AI7" s="20">
        <f>ROUND(SUM(AI5:AI6),5)</f>
        <v>0</v>
      </c>
      <c r="AJ7" s="21"/>
      <c r="AK7" s="21"/>
      <c r="AL7" s="20">
        <f t="shared" si="0"/>
        <v>2000</v>
      </c>
    </row>
    <row r="8" spans="1:38" x14ac:dyDescent="0.3">
      <c r="A8" s="19"/>
      <c r="B8" s="19"/>
      <c r="C8" s="19"/>
      <c r="D8" s="19"/>
      <c r="E8" s="19" t="s">
        <v>37</v>
      </c>
      <c r="F8" s="19"/>
      <c r="G8" s="20">
        <v>850</v>
      </c>
      <c r="H8" s="21"/>
      <c r="I8" s="20">
        <v>0</v>
      </c>
      <c r="J8" s="21"/>
      <c r="K8" s="20">
        <v>0</v>
      </c>
      <c r="L8" s="21"/>
      <c r="M8" s="20">
        <v>0</v>
      </c>
      <c r="N8" s="21"/>
      <c r="O8" s="20">
        <v>16642.490000000002</v>
      </c>
      <c r="P8" s="21"/>
      <c r="Q8" s="20">
        <v>0</v>
      </c>
      <c r="R8" s="21"/>
      <c r="S8" s="20">
        <v>164</v>
      </c>
      <c r="T8" s="21"/>
      <c r="U8" s="20">
        <v>0</v>
      </c>
      <c r="V8" s="21"/>
      <c r="W8" s="20">
        <v>0</v>
      </c>
      <c r="X8" s="21"/>
      <c r="Y8" s="20">
        <v>0</v>
      </c>
      <c r="Z8" s="21"/>
      <c r="AA8" s="20">
        <v>993</v>
      </c>
      <c r="AB8" s="21"/>
      <c r="AC8" s="20">
        <v>0</v>
      </c>
      <c r="AD8" s="21"/>
      <c r="AE8" s="20">
        <v>0</v>
      </c>
      <c r="AF8" s="21"/>
      <c r="AG8" s="20">
        <v>0</v>
      </c>
      <c r="AH8" s="21"/>
      <c r="AI8" s="20">
        <v>0</v>
      </c>
      <c r="AJ8" s="21"/>
      <c r="AK8" s="21"/>
      <c r="AL8" s="20">
        <f t="shared" si="0"/>
        <v>18649.490000000002</v>
      </c>
    </row>
    <row r="9" spans="1:38" x14ac:dyDescent="0.3">
      <c r="A9" s="19"/>
      <c r="B9" s="19"/>
      <c r="C9" s="19"/>
      <c r="D9" s="19"/>
      <c r="E9" s="19" t="s">
        <v>38</v>
      </c>
      <c r="F9" s="19"/>
      <c r="G9" s="20">
        <v>320</v>
      </c>
      <c r="H9" s="21"/>
      <c r="I9" s="20">
        <v>0</v>
      </c>
      <c r="J9" s="21"/>
      <c r="K9" s="20">
        <v>0</v>
      </c>
      <c r="L9" s="21"/>
      <c r="M9" s="20">
        <v>0</v>
      </c>
      <c r="N9" s="21"/>
      <c r="O9" s="20">
        <v>0</v>
      </c>
      <c r="P9" s="21"/>
      <c r="Q9" s="20">
        <v>0</v>
      </c>
      <c r="R9" s="21"/>
      <c r="S9" s="20">
        <v>0</v>
      </c>
      <c r="T9" s="21"/>
      <c r="U9" s="20">
        <v>0</v>
      </c>
      <c r="V9" s="21"/>
      <c r="W9" s="20">
        <v>0</v>
      </c>
      <c r="X9" s="21"/>
      <c r="Y9" s="20">
        <v>0</v>
      </c>
      <c r="Z9" s="21"/>
      <c r="AA9" s="20">
        <v>0</v>
      </c>
      <c r="AB9" s="21"/>
      <c r="AC9" s="20">
        <v>0</v>
      </c>
      <c r="AD9" s="21"/>
      <c r="AE9" s="20">
        <v>0</v>
      </c>
      <c r="AF9" s="21"/>
      <c r="AG9" s="20">
        <v>0</v>
      </c>
      <c r="AH9" s="21"/>
      <c r="AI9" s="20">
        <v>0</v>
      </c>
      <c r="AJ9" s="21"/>
      <c r="AK9" s="21"/>
      <c r="AL9" s="20">
        <f t="shared" si="0"/>
        <v>320</v>
      </c>
    </row>
    <row r="10" spans="1:38" ht="15" thickBot="1" x14ac:dyDescent="0.35">
      <c r="A10" s="19"/>
      <c r="B10" s="19"/>
      <c r="C10" s="19"/>
      <c r="D10" s="19"/>
      <c r="E10" s="19" t="s">
        <v>39</v>
      </c>
      <c r="F10" s="19"/>
      <c r="G10" s="22">
        <v>1606.48</v>
      </c>
      <c r="H10" s="21"/>
      <c r="I10" s="22">
        <v>0</v>
      </c>
      <c r="J10" s="21"/>
      <c r="K10" s="22">
        <v>0</v>
      </c>
      <c r="L10" s="21"/>
      <c r="M10" s="22">
        <v>0</v>
      </c>
      <c r="N10" s="21"/>
      <c r="O10" s="22">
        <v>0</v>
      </c>
      <c r="P10" s="21"/>
      <c r="Q10" s="22">
        <v>0</v>
      </c>
      <c r="R10" s="21"/>
      <c r="S10" s="22">
        <v>0</v>
      </c>
      <c r="T10" s="21"/>
      <c r="U10" s="22">
        <v>0</v>
      </c>
      <c r="V10" s="21"/>
      <c r="W10" s="22">
        <v>0</v>
      </c>
      <c r="X10" s="21"/>
      <c r="Y10" s="22">
        <v>0</v>
      </c>
      <c r="Z10" s="21"/>
      <c r="AA10" s="22">
        <v>0</v>
      </c>
      <c r="AB10" s="21"/>
      <c r="AC10" s="22">
        <v>0</v>
      </c>
      <c r="AD10" s="21"/>
      <c r="AE10" s="22">
        <v>0</v>
      </c>
      <c r="AF10" s="21"/>
      <c r="AG10" s="22">
        <v>0</v>
      </c>
      <c r="AH10" s="21"/>
      <c r="AI10" s="22">
        <v>0</v>
      </c>
      <c r="AJ10" s="21"/>
      <c r="AK10" s="21"/>
      <c r="AL10" s="22">
        <f t="shared" si="0"/>
        <v>1606.48</v>
      </c>
    </row>
    <row r="11" spans="1:38" ht="15" thickBot="1" x14ac:dyDescent="0.35">
      <c r="A11" s="19"/>
      <c r="B11" s="19"/>
      <c r="C11" s="19"/>
      <c r="D11" s="19" t="s">
        <v>40</v>
      </c>
      <c r="E11" s="19"/>
      <c r="F11" s="19"/>
      <c r="G11" s="23">
        <f>ROUND(SUM(G3:G4)+SUM(G7:G10),5)</f>
        <v>3205.08</v>
      </c>
      <c r="H11" s="21"/>
      <c r="I11" s="23">
        <f>ROUND(SUM(I3:I4)+SUM(I7:I10),5)</f>
        <v>2000</v>
      </c>
      <c r="J11" s="21"/>
      <c r="K11" s="23">
        <f>ROUND(SUM(K3:K4)+SUM(K7:K10),5)</f>
        <v>25</v>
      </c>
      <c r="L11" s="21"/>
      <c r="M11" s="23">
        <f>ROUND(SUM(M3:M4)+SUM(M7:M10),5)</f>
        <v>0</v>
      </c>
      <c r="N11" s="21"/>
      <c r="O11" s="23">
        <f>ROUND(SUM(O3:O4)+SUM(O7:O10),5)</f>
        <v>16642.490000000002</v>
      </c>
      <c r="P11" s="21"/>
      <c r="Q11" s="23">
        <f>ROUND(SUM(Q3:Q4)+SUM(Q7:Q10),5)</f>
        <v>0</v>
      </c>
      <c r="R11" s="21"/>
      <c r="S11" s="23">
        <f>ROUND(SUM(S3:S4)+SUM(S7:S10),5)</f>
        <v>164</v>
      </c>
      <c r="T11" s="21"/>
      <c r="U11" s="23">
        <f>ROUND(SUM(U3:U4)+SUM(U7:U10),5)</f>
        <v>0</v>
      </c>
      <c r="V11" s="21"/>
      <c r="W11" s="23">
        <f>ROUND(SUM(W3:W4)+SUM(W7:W10),5)</f>
        <v>0</v>
      </c>
      <c r="X11" s="21"/>
      <c r="Y11" s="23">
        <f>ROUND(SUM(Y3:Y4)+SUM(Y7:Y10),5)</f>
        <v>0</v>
      </c>
      <c r="Z11" s="21"/>
      <c r="AA11" s="23">
        <f>ROUND(SUM(AA3:AA4)+SUM(AA7:AA10),5)</f>
        <v>993</v>
      </c>
      <c r="AB11" s="21"/>
      <c r="AC11" s="23">
        <f>ROUND(SUM(AC3:AC4)+SUM(AC7:AC10),5)</f>
        <v>0</v>
      </c>
      <c r="AD11" s="21"/>
      <c r="AE11" s="23">
        <f>ROUND(SUM(AE3:AE4)+SUM(AE7:AE10),5)</f>
        <v>0</v>
      </c>
      <c r="AF11" s="21"/>
      <c r="AG11" s="23">
        <f>ROUND(SUM(AG3:AG4)+SUM(AG7:AG10),5)</f>
        <v>0</v>
      </c>
      <c r="AH11" s="21"/>
      <c r="AI11" s="23">
        <f>ROUND(SUM(AI3:AI4)+SUM(AI7:AI10),5)</f>
        <v>20</v>
      </c>
      <c r="AJ11" s="21"/>
      <c r="AK11" s="21"/>
      <c r="AL11" s="23">
        <f t="shared" si="0"/>
        <v>23049.57</v>
      </c>
    </row>
    <row r="12" spans="1:38" x14ac:dyDescent="0.3">
      <c r="A12" s="19"/>
      <c r="B12" s="19"/>
      <c r="C12" s="19" t="s">
        <v>41</v>
      </c>
      <c r="D12" s="19"/>
      <c r="E12" s="19"/>
      <c r="F12" s="19"/>
      <c r="G12" s="20">
        <f>G11</f>
        <v>3205.08</v>
      </c>
      <c r="H12" s="21"/>
      <c r="I12" s="20">
        <f>I11</f>
        <v>2000</v>
      </c>
      <c r="J12" s="21"/>
      <c r="K12" s="20">
        <f>K11</f>
        <v>25</v>
      </c>
      <c r="L12" s="21"/>
      <c r="M12" s="20">
        <f>M11</f>
        <v>0</v>
      </c>
      <c r="N12" s="21"/>
      <c r="O12" s="20">
        <f>O11</f>
        <v>16642.490000000002</v>
      </c>
      <c r="P12" s="21"/>
      <c r="Q12" s="20">
        <f>Q11</f>
        <v>0</v>
      </c>
      <c r="R12" s="21"/>
      <c r="S12" s="20">
        <f>S11</f>
        <v>164</v>
      </c>
      <c r="T12" s="21"/>
      <c r="U12" s="20">
        <f>U11</f>
        <v>0</v>
      </c>
      <c r="V12" s="21"/>
      <c r="W12" s="20">
        <f>W11</f>
        <v>0</v>
      </c>
      <c r="X12" s="21"/>
      <c r="Y12" s="20">
        <f>Y11</f>
        <v>0</v>
      </c>
      <c r="Z12" s="21"/>
      <c r="AA12" s="20">
        <f>AA11</f>
        <v>993</v>
      </c>
      <c r="AB12" s="21"/>
      <c r="AC12" s="20">
        <f>AC11</f>
        <v>0</v>
      </c>
      <c r="AD12" s="21"/>
      <c r="AE12" s="20">
        <f>AE11</f>
        <v>0</v>
      </c>
      <c r="AF12" s="21"/>
      <c r="AG12" s="20">
        <f>AG11</f>
        <v>0</v>
      </c>
      <c r="AH12" s="21"/>
      <c r="AI12" s="20">
        <f>AI11</f>
        <v>20</v>
      </c>
      <c r="AJ12" s="21"/>
      <c r="AK12" s="21"/>
      <c r="AL12" s="20">
        <f t="shared" si="0"/>
        <v>23049.57</v>
      </c>
    </row>
    <row r="13" spans="1:38" x14ac:dyDescent="0.3">
      <c r="A13" s="19"/>
      <c r="B13" s="19"/>
      <c r="C13" s="19"/>
      <c r="D13" s="19" t="s">
        <v>42</v>
      </c>
      <c r="E13" s="19"/>
      <c r="F13" s="19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1"/>
      <c r="AL13" s="20"/>
    </row>
    <row r="14" spans="1:38" x14ac:dyDescent="0.3">
      <c r="A14" s="19"/>
      <c r="B14" s="19"/>
      <c r="C14" s="19"/>
      <c r="D14" s="19"/>
      <c r="E14" s="19" t="s">
        <v>54</v>
      </c>
      <c r="F14" s="19"/>
      <c r="G14" s="20">
        <v>0</v>
      </c>
      <c r="H14" s="21"/>
      <c r="I14" s="20">
        <v>0</v>
      </c>
      <c r="J14" s="21"/>
      <c r="K14" s="20">
        <v>0</v>
      </c>
      <c r="L14" s="21"/>
      <c r="M14" s="20">
        <v>0</v>
      </c>
      <c r="N14" s="21"/>
      <c r="O14" s="20">
        <v>0</v>
      </c>
      <c r="P14" s="21"/>
      <c r="Q14" s="20">
        <v>0</v>
      </c>
      <c r="R14" s="21"/>
      <c r="S14" s="20">
        <v>0</v>
      </c>
      <c r="T14" s="21"/>
      <c r="U14" s="20">
        <v>75</v>
      </c>
      <c r="V14" s="21"/>
      <c r="W14" s="20">
        <v>75</v>
      </c>
      <c r="X14" s="21"/>
      <c r="Y14" s="20">
        <v>0</v>
      </c>
      <c r="Z14" s="21"/>
      <c r="AA14" s="20">
        <v>0</v>
      </c>
      <c r="AB14" s="21"/>
      <c r="AC14" s="20">
        <v>0</v>
      </c>
      <c r="AD14" s="21"/>
      <c r="AE14" s="20">
        <v>0</v>
      </c>
      <c r="AF14" s="21"/>
      <c r="AG14" s="20">
        <v>0</v>
      </c>
      <c r="AH14" s="21"/>
      <c r="AI14" s="20">
        <v>0</v>
      </c>
      <c r="AJ14" s="21"/>
      <c r="AK14" s="21"/>
      <c r="AL14" s="20">
        <f>ROUND(SUM(G14:AJ14),5)</f>
        <v>150</v>
      </c>
    </row>
    <row r="15" spans="1:38" x14ac:dyDescent="0.3">
      <c r="A15" s="19"/>
      <c r="B15" s="19"/>
      <c r="C15" s="19"/>
      <c r="D15" s="19"/>
      <c r="E15" s="19" t="s">
        <v>55</v>
      </c>
      <c r="F15" s="19"/>
      <c r="G15" s="20">
        <v>0</v>
      </c>
      <c r="H15" s="21"/>
      <c r="I15" s="20">
        <v>159.53</v>
      </c>
      <c r="J15" s="21"/>
      <c r="K15" s="20">
        <v>0</v>
      </c>
      <c r="L15" s="21"/>
      <c r="M15" s="20">
        <v>0</v>
      </c>
      <c r="N15" s="21"/>
      <c r="O15" s="20">
        <v>0</v>
      </c>
      <c r="P15" s="21"/>
      <c r="Q15" s="20">
        <v>330.04</v>
      </c>
      <c r="R15" s="21"/>
      <c r="S15" s="20">
        <v>0</v>
      </c>
      <c r="T15" s="21"/>
      <c r="U15" s="20">
        <v>0</v>
      </c>
      <c r="V15" s="21"/>
      <c r="W15" s="20">
        <v>0</v>
      </c>
      <c r="X15" s="21"/>
      <c r="Y15" s="20">
        <v>0</v>
      </c>
      <c r="Z15" s="21"/>
      <c r="AA15" s="20">
        <v>920.68</v>
      </c>
      <c r="AB15" s="21"/>
      <c r="AC15" s="20">
        <v>0</v>
      </c>
      <c r="AD15" s="21"/>
      <c r="AE15" s="20">
        <v>0</v>
      </c>
      <c r="AF15" s="21"/>
      <c r="AG15" s="20">
        <v>0</v>
      </c>
      <c r="AH15" s="21"/>
      <c r="AI15" s="20">
        <v>0</v>
      </c>
      <c r="AJ15" s="21"/>
      <c r="AK15" s="21"/>
      <c r="AL15" s="20">
        <f>ROUND(SUM(G15:AJ15),5)</f>
        <v>1410.25</v>
      </c>
    </row>
    <row r="16" spans="1:38" x14ac:dyDescent="0.3">
      <c r="A16" s="19"/>
      <c r="B16" s="19"/>
      <c r="C16" s="19"/>
      <c r="D16" s="19"/>
      <c r="E16" s="19" t="s">
        <v>56</v>
      </c>
      <c r="F16" s="19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1"/>
      <c r="AL16" s="20"/>
    </row>
    <row r="17" spans="1:38" x14ac:dyDescent="0.3">
      <c r="A17" s="19"/>
      <c r="B17" s="19"/>
      <c r="C17" s="19"/>
      <c r="D17" s="19"/>
      <c r="E17" s="19"/>
      <c r="F17" s="19" t="s">
        <v>57</v>
      </c>
      <c r="G17" s="20">
        <v>-1230.6400000000001</v>
      </c>
      <c r="H17" s="21"/>
      <c r="I17" s="20">
        <v>0</v>
      </c>
      <c r="J17" s="21"/>
      <c r="K17" s="20">
        <v>0</v>
      </c>
      <c r="L17" s="21"/>
      <c r="M17" s="20">
        <v>0</v>
      </c>
      <c r="N17" s="21"/>
      <c r="O17" s="20">
        <v>0</v>
      </c>
      <c r="P17" s="21"/>
      <c r="Q17" s="20">
        <v>0</v>
      </c>
      <c r="R17" s="21"/>
      <c r="S17" s="20">
        <v>0</v>
      </c>
      <c r="T17" s="21"/>
      <c r="U17" s="20">
        <v>0</v>
      </c>
      <c r="V17" s="21"/>
      <c r="W17" s="20">
        <v>0</v>
      </c>
      <c r="X17" s="21"/>
      <c r="Y17" s="20">
        <v>0</v>
      </c>
      <c r="Z17" s="21"/>
      <c r="AA17" s="20">
        <v>0</v>
      </c>
      <c r="AB17" s="21"/>
      <c r="AC17" s="20">
        <v>0</v>
      </c>
      <c r="AD17" s="21"/>
      <c r="AE17" s="20">
        <v>0</v>
      </c>
      <c r="AF17" s="21"/>
      <c r="AG17" s="20">
        <v>0</v>
      </c>
      <c r="AH17" s="21"/>
      <c r="AI17" s="20">
        <v>0</v>
      </c>
      <c r="AJ17" s="21"/>
      <c r="AK17" s="21"/>
      <c r="AL17" s="20">
        <f>ROUND(SUM(G17:AJ17),5)</f>
        <v>-1230.6400000000001</v>
      </c>
    </row>
    <row r="18" spans="1:38" ht="15" thickBot="1" x14ac:dyDescent="0.35">
      <c r="A18" s="19"/>
      <c r="B18" s="19"/>
      <c r="C18" s="19"/>
      <c r="D18" s="19"/>
      <c r="E18" s="19"/>
      <c r="F18" s="19" t="s">
        <v>58</v>
      </c>
      <c r="G18" s="22">
        <v>38</v>
      </c>
      <c r="H18" s="21"/>
      <c r="I18" s="22">
        <v>0</v>
      </c>
      <c r="J18" s="21"/>
      <c r="K18" s="22">
        <v>0</v>
      </c>
      <c r="L18" s="21"/>
      <c r="M18" s="22">
        <v>0</v>
      </c>
      <c r="N18" s="21"/>
      <c r="O18" s="22">
        <v>0</v>
      </c>
      <c r="P18" s="21"/>
      <c r="Q18" s="22">
        <v>0</v>
      </c>
      <c r="R18" s="21"/>
      <c r="S18" s="22">
        <v>0</v>
      </c>
      <c r="T18" s="21"/>
      <c r="U18" s="22">
        <v>0</v>
      </c>
      <c r="V18" s="21"/>
      <c r="W18" s="22">
        <v>0</v>
      </c>
      <c r="X18" s="21"/>
      <c r="Y18" s="22">
        <v>0</v>
      </c>
      <c r="Z18" s="21"/>
      <c r="AA18" s="22">
        <v>0</v>
      </c>
      <c r="AB18" s="21"/>
      <c r="AC18" s="22">
        <v>0</v>
      </c>
      <c r="AD18" s="21"/>
      <c r="AE18" s="22">
        <v>0</v>
      </c>
      <c r="AF18" s="21"/>
      <c r="AG18" s="22">
        <v>0</v>
      </c>
      <c r="AH18" s="21"/>
      <c r="AI18" s="22">
        <v>0</v>
      </c>
      <c r="AJ18" s="21"/>
      <c r="AK18" s="21"/>
      <c r="AL18" s="22">
        <f>ROUND(SUM(G18:AJ18),5)</f>
        <v>38</v>
      </c>
    </row>
    <row r="19" spans="1:38" ht="15" thickBot="1" x14ac:dyDescent="0.35">
      <c r="A19" s="19"/>
      <c r="B19" s="19"/>
      <c r="C19" s="19"/>
      <c r="D19" s="19"/>
      <c r="E19" s="19" t="s">
        <v>59</v>
      </c>
      <c r="F19" s="19"/>
      <c r="G19" s="24">
        <f>ROUND(SUM(G16:G18),5)</f>
        <v>-1192.6400000000001</v>
      </c>
      <c r="H19" s="21"/>
      <c r="I19" s="24">
        <f>ROUND(SUM(I16:I18),5)</f>
        <v>0</v>
      </c>
      <c r="J19" s="21"/>
      <c r="K19" s="24">
        <f>ROUND(SUM(K16:K18),5)</f>
        <v>0</v>
      </c>
      <c r="L19" s="21"/>
      <c r="M19" s="24">
        <f>ROUND(SUM(M16:M18),5)</f>
        <v>0</v>
      </c>
      <c r="N19" s="21"/>
      <c r="O19" s="24">
        <f>ROUND(SUM(O16:O18),5)</f>
        <v>0</v>
      </c>
      <c r="P19" s="21"/>
      <c r="Q19" s="24">
        <f>ROUND(SUM(Q16:Q18),5)</f>
        <v>0</v>
      </c>
      <c r="R19" s="21"/>
      <c r="S19" s="24">
        <f>ROUND(SUM(S16:S18),5)</f>
        <v>0</v>
      </c>
      <c r="T19" s="21"/>
      <c r="U19" s="24">
        <f>ROUND(SUM(U16:U18),5)</f>
        <v>0</v>
      </c>
      <c r="V19" s="21"/>
      <c r="W19" s="24">
        <f>ROUND(SUM(W16:W18),5)</f>
        <v>0</v>
      </c>
      <c r="X19" s="21"/>
      <c r="Y19" s="24">
        <f>ROUND(SUM(Y16:Y18),5)</f>
        <v>0</v>
      </c>
      <c r="Z19" s="21"/>
      <c r="AA19" s="24">
        <f>ROUND(SUM(AA16:AA18),5)</f>
        <v>0</v>
      </c>
      <c r="AB19" s="21"/>
      <c r="AC19" s="24">
        <f>ROUND(SUM(AC16:AC18),5)</f>
        <v>0</v>
      </c>
      <c r="AD19" s="21"/>
      <c r="AE19" s="24">
        <f>ROUND(SUM(AE16:AE18),5)</f>
        <v>0</v>
      </c>
      <c r="AF19" s="21"/>
      <c r="AG19" s="24">
        <f>ROUND(SUM(AG16:AG18),5)</f>
        <v>0</v>
      </c>
      <c r="AH19" s="21"/>
      <c r="AI19" s="24">
        <f>ROUND(SUM(AI16:AI18),5)</f>
        <v>0</v>
      </c>
      <c r="AJ19" s="21"/>
      <c r="AK19" s="21"/>
      <c r="AL19" s="24">
        <f>ROUND(SUM(G19:AJ19),5)</f>
        <v>-1192.6400000000001</v>
      </c>
    </row>
    <row r="20" spans="1:38" ht="15" thickBot="1" x14ac:dyDescent="0.35">
      <c r="A20" s="19"/>
      <c r="B20" s="19"/>
      <c r="C20" s="19"/>
      <c r="D20" s="19" t="s">
        <v>43</v>
      </c>
      <c r="E20" s="19"/>
      <c r="F20" s="19"/>
      <c r="G20" s="23">
        <f>ROUND(SUM(G13:G15)+G19,5)</f>
        <v>-1192.6400000000001</v>
      </c>
      <c r="H20" s="21"/>
      <c r="I20" s="23">
        <f>ROUND(SUM(I13:I15)+I19,5)</f>
        <v>159.53</v>
      </c>
      <c r="J20" s="21"/>
      <c r="K20" s="23">
        <f>ROUND(SUM(K13:K15)+K19,5)</f>
        <v>0</v>
      </c>
      <c r="L20" s="21"/>
      <c r="M20" s="23">
        <f>ROUND(SUM(M13:M15)+M19,5)</f>
        <v>0</v>
      </c>
      <c r="N20" s="21"/>
      <c r="O20" s="23">
        <f>ROUND(SUM(O13:O15)+O19,5)</f>
        <v>0</v>
      </c>
      <c r="P20" s="21"/>
      <c r="Q20" s="23">
        <f>ROUND(SUM(Q13:Q15)+Q19,5)</f>
        <v>330.04</v>
      </c>
      <c r="R20" s="21"/>
      <c r="S20" s="23">
        <f>ROUND(SUM(S13:S15)+S19,5)</f>
        <v>0</v>
      </c>
      <c r="T20" s="21"/>
      <c r="U20" s="23">
        <f>ROUND(SUM(U13:U15)+U19,5)</f>
        <v>75</v>
      </c>
      <c r="V20" s="21"/>
      <c r="W20" s="23">
        <f>ROUND(SUM(W13:W15)+W19,5)</f>
        <v>75</v>
      </c>
      <c r="X20" s="21"/>
      <c r="Y20" s="23">
        <f>ROUND(SUM(Y13:Y15)+Y19,5)</f>
        <v>0</v>
      </c>
      <c r="Z20" s="21"/>
      <c r="AA20" s="23">
        <f>ROUND(SUM(AA13:AA15)+AA19,5)</f>
        <v>920.68</v>
      </c>
      <c r="AB20" s="21"/>
      <c r="AC20" s="23">
        <f>ROUND(SUM(AC13:AC15)+AC19,5)</f>
        <v>0</v>
      </c>
      <c r="AD20" s="21"/>
      <c r="AE20" s="23">
        <f>ROUND(SUM(AE13:AE15)+AE19,5)</f>
        <v>0</v>
      </c>
      <c r="AF20" s="21"/>
      <c r="AG20" s="23">
        <f>ROUND(SUM(AG13:AG15)+AG19,5)</f>
        <v>0</v>
      </c>
      <c r="AH20" s="21"/>
      <c r="AI20" s="23">
        <f>ROUND(SUM(AI13:AI15)+AI19,5)</f>
        <v>0</v>
      </c>
      <c r="AJ20" s="21"/>
      <c r="AK20" s="21"/>
      <c r="AL20" s="23">
        <f>ROUND(SUM(G20:AJ20),5)</f>
        <v>367.61</v>
      </c>
    </row>
    <row r="21" spans="1:38" x14ac:dyDescent="0.3">
      <c r="A21" s="19"/>
      <c r="B21" s="19" t="s">
        <v>44</v>
      </c>
      <c r="C21" s="19"/>
      <c r="D21" s="19"/>
      <c r="E21" s="19"/>
      <c r="F21" s="19"/>
      <c r="G21" s="20">
        <f>ROUND(G2+G12-G20,5)</f>
        <v>4397.72</v>
      </c>
      <c r="H21" s="21"/>
      <c r="I21" s="20">
        <f>ROUND(I2+I12-I20,5)</f>
        <v>1840.47</v>
      </c>
      <c r="J21" s="21"/>
      <c r="K21" s="20">
        <f>ROUND(K2+K12-K20,5)</f>
        <v>25</v>
      </c>
      <c r="L21" s="21"/>
      <c r="M21" s="20">
        <f>ROUND(M2+M12-M20,5)</f>
        <v>0</v>
      </c>
      <c r="N21" s="21"/>
      <c r="O21" s="20">
        <f>ROUND(O2+O12-O20,5)</f>
        <v>16642.490000000002</v>
      </c>
      <c r="P21" s="21"/>
      <c r="Q21" s="20">
        <f>ROUND(Q2+Q12-Q20,5)</f>
        <v>-330.04</v>
      </c>
      <c r="R21" s="21"/>
      <c r="S21" s="20">
        <f>ROUND(S2+S12-S20,5)</f>
        <v>164</v>
      </c>
      <c r="T21" s="21"/>
      <c r="U21" s="20">
        <f>ROUND(U2+U12-U20,5)</f>
        <v>-75</v>
      </c>
      <c r="V21" s="21"/>
      <c r="W21" s="20">
        <f>ROUND(W2+W12-W20,5)</f>
        <v>-75</v>
      </c>
      <c r="X21" s="21"/>
      <c r="Y21" s="20">
        <f>ROUND(Y2+Y12-Y20,5)</f>
        <v>0</v>
      </c>
      <c r="Z21" s="21"/>
      <c r="AA21" s="20">
        <f>ROUND(AA2+AA12-AA20,5)</f>
        <v>72.319999999999993</v>
      </c>
      <c r="AB21" s="21"/>
      <c r="AC21" s="20">
        <f>ROUND(AC2+AC12-AC20,5)</f>
        <v>0</v>
      </c>
      <c r="AD21" s="21"/>
      <c r="AE21" s="20">
        <f>ROUND(AE2+AE12-AE20,5)</f>
        <v>0</v>
      </c>
      <c r="AF21" s="21"/>
      <c r="AG21" s="20">
        <f>ROUND(AG2+AG12-AG20,5)</f>
        <v>0</v>
      </c>
      <c r="AH21" s="21"/>
      <c r="AI21" s="20">
        <f>ROUND(AI2+AI12-AI20,5)</f>
        <v>20</v>
      </c>
      <c r="AJ21" s="21"/>
      <c r="AK21" s="21"/>
      <c r="AL21" s="20">
        <f>ROUND(SUM(G21:AJ21),5)</f>
        <v>22681.96</v>
      </c>
    </row>
    <row r="22" spans="1:38" x14ac:dyDescent="0.3">
      <c r="A22" s="19"/>
      <c r="B22" s="19" t="s">
        <v>45</v>
      </c>
      <c r="C22" s="19"/>
      <c r="D22" s="19"/>
      <c r="E22" s="19"/>
      <c r="F22" s="19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1"/>
      <c r="AL22" s="20"/>
    </row>
    <row r="23" spans="1:38" s="26" customFormat="1" ht="10.199999999999999" x14ac:dyDescent="0.2">
      <c r="A23" s="19"/>
      <c r="B23" s="19"/>
      <c r="C23" s="19" t="s">
        <v>46</v>
      </c>
      <c r="D23" s="19"/>
      <c r="E23" s="19"/>
      <c r="F23" s="19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1"/>
      <c r="AL23" s="20"/>
    </row>
    <row r="24" spans="1:38" ht="15" thickBot="1" x14ac:dyDescent="0.35">
      <c r="A24" s="19"/>
      <c r="B24" s="19"/>
      <c r="C24" s="19"/>
      <c r="D24" s="19" t="s">
        <v>60</v>
      </c>
      <c r="E24" s="19"/>
      <c r="F24" s="19"/>
      <c r="G24" s="22">
        <v>658.3</v>
      </c>
      <c r="H24" s="21"/>
      <c r="I24" s="22">
        <v>150</v>
      </c>
      <c r="J24" s="21"/>
      <c r="K24" s="22">
        <v>150</v>
      </c>
      <c r="L24" s="21"/>
      <c r="M24" s="22">
        <v>172.11</v>
      </c>
      <c r="N24" s="21"/>
      <c r="O24" s="22">
        <v>0</v>
      </c>
      <c r="P24" s="21"/>
      <c r="Q24" s="22">
        <v>0</v>
      </c>
      <c r="R24" s="21"/>
      <c r="S24" s="22">
        <v>0</v>
      </c>
      <c r="T24" s="21"/>
      <c r="U24" s="22">
        <v>0</v>
      </c>
      <c r="V24" s="21"/>
      <c r="W24" s="22">
        <v>0</v>
      </c>
      <c r="X24" s="21"/>
      <c r="Y24" s="22">
        <v>150</v>
      </c>
      <c r="Z24" s="21"/>
      <c r="AA24" s="22">
        <v>0</v>
      </c>
      <c r="AB24" s="21"/>
      <c r="AC24" s="22">
        <v>50</v>
      </c>
      <c r="AD24" s="21"/>
      <c r="AE24" s="22">
        <v>50</v>
      </c>
      <c r="AF24" s="21"/>
      <c r="AG24" s="22">
        <v>150</v>
      </c>
      <c r="AH24" s="21"/>
      <c r="AI24" s="22">
        <v>0</v>
      </c>
      <c r="AJ24" s="21"/>
      <c r="AK24" s="21"/>
      <c r="AL24" s="22">
        <f>ROUND(SUM(G24:AJ24),5)</f>
        <v>1530.41</v>
      </c>
    </row>
    <row r="25" spans="1:38" ht="15" thickBot="1" x14ac:dyDescent="0.35">
      <c r="A25" s="19"/>
      <c r="B25" s="19"/>
      <c r="C25" s="19" t="s">
        <v>47</v>
      </c>
      <c r="D25" s="19"/>
      <c r="E25" s="19"/>
      <c r="F25" s="19"/>
      <c r="G25" s="24">
        <f>ROUND(SUM(G23:G24),5)</f>
        <v>658.3</v>
      </c>
      <c r="H25" s="21"/>
      <c r="I25" s="24">
        <f>ROUND(SUM(I23:I24),5)</f>
        <v>150</v>
      </c>
      <c r="J25" s="21"/>
      <c r="K25" s="24">
        <f>ROUND(SUM(K23:K24),5)</f>
        <v>150</v>
      </c>
      <c r="L25" s="21"/>
      <c r="M25" s="24">
        <f>ROUND(SUM(M23:M24),5)</f>
        <v>172.11</v>
      </c>
      <c r="N25" s="21"/>
      <c r="O25" s="24">
        <f>ROUND(SUM(O23:O24),5)</f>
        <v>0</v>
      </c>
      <c r="P25" s="21"/>
      <c r="Q25" s="24">
        <f>ROUND(SUM(Q23:Q24),5)</f>
        <v>0</v>
      </c>
      <c r="R25" s="21"/>
      <c r="S25" s="24">
        <f>ROUND(SUM(S23:S24),5)</f>
        <v>0</v>
      </c>
      <c r="T25" s="21"/>
      <c r="U25" s="24">
        <f>ROUND(SUM(U23:U24),5)</f>
        <v>0</v>
      </c>
      <c r="V25" s="21"/>
      <c r="W25" s="24">
        <f>ROUND(SUM(W23:W24),5)</f>
        <v>0</v>
      </c>
      <c r="X25" s="21"/>
      <c r="Y25" s="24">
        <f>ROUND(SUM(Y23:Y24),5)</f>
        <v>150</v>
      </c>
      <c r="Z25" s="21"/>
      <c r="AA25" s="24">
        <f>ROUND(SUM(AA23:AA24),5)</f>
        <v>0</v>
      </c>
      <c r="AB25" s="21"/>
      <c r="AC25" s="24">
        <f>ROUND(SUM(AC23:AC24),5)</f>
        <v>50</v>
      </c>
      <c r="AD25" s="21"/>
      <c r="AE25" s="24">
        <f>ROUND(SUM(AE23:AE24),5)</f>
        <v>50</v>
      </c>
      <c r="AF25" s="21"/>
      <c r="AG25" s="24">
        <f>ROUND(SUM(AG23:AG24),5)</f>
        <v>150</v>
      </c>
      <c r="AH25" s="21"/>
      <c r="AI25" s="24">
        <f>ROUND(SUM(AI23:AI24),5)</f>
        <v>0</v>
      </c>
      <c r="AJ25" s="21"/>
      <c r="AK25" s="21"/>
      <c r="AL25" s="24">
        <f>ROUND(SUM(G25:AJ25),5)</f>
        <v>1530.41</v>
      </c>
    </row>
    <row r="26" spans="1:38" ht="15" thickBot="1" x14ac:dyDescent="0.35">
      <c r="A26" s="19"/>
      <c r="B26" s="19" t="s">
        <v>48</v>
      </c>
      <c r="C26" s="19"/>
      <c r="D26" s="19"/>
      <c r="E26" s="19"/>
      <c r="F26" s="19"/>
      <c r="G26" s="24">
        <f>ROUND(G22-G25,5)</f>
        <v>-658.3</v>
      </c>
      <c r="H26" s="21"/>
      <c r="I26" s="24">
        <f>ROUND(I22-I25,5)</f>
        <v>-150</v>
      </c>
      <c r="J26" s="21"/>
      <c r="K26" s="24">
        <f>ROUND(K22-K25,5)</f>
        <v>-150</v>
      </c>
      <c r="L26" s="21"/>
      <c r="M26" s="24">
        <f>ROUND(M22-M25,5)</f>
        <v>-172.11</v>
      </c>
      <c r="N26" s="21"/>
      <c r="O26" s="24">
        <f>ROUND(O22-O25,5)</f>
        <v>0</v>
      </c>
      <c r="P26" s="21"/>
      <c r="Q26" s="24">
        <f>ROUND(Q22-Q25,5)</f>
        <v>0</v>
      </c>
      <c r="R26" s="21"/>
      <c r="S26" s="24">
        <f>ROUND(S22-S25,5)</f>
        <v>0</v>
      </c>
      <c r="T26" s="21"/>
      <c r="U26" s="24">
        <f>ROUND(U22-U25,5)</f>
        <v>0</v>
      </c>
      <c r="V26" s="21"/>
      <c r="W26" s="24">
        <f>ROUND(W22-W25,5)</f>
        <v>0</v>
      </c>
      <c r="X26" s="21"/>
      <c r="Y26" s="24">
        <f>ROUND(Y22-Y25,5)</f>
        <v>-150</v>
      </c>
      <c r="Z26" s="21"/>
      <c r="AA26" s="24">
        <f>ROUND(AA22-AA25,5)</f>
        <v>0</v>
      </c>
      <c r="AB26" s="21"/>
      <c r="AC26" s="24">
        <f>ROUND(AC22-AC25,5)</f>
        <v>-50</v>
      </c>
      <c r="AD26" s="21"/>
      <c r="AE26" s="24">
        <f>ROUND(AE22-AE25,5)</f>
        <v>-50</v>
      </c>
      <c r="AF26" s="21"/>
      <c r="AG26" s="24">
        <f>ROUND(AG22-AG25,5)</f>
        <v>-150</v>
      </c>
      <c r="AH26" s="21"/>
      <c r="AI26" s="24">
        <f>ROUND(AI22-AI25,5)</f>
        <v>0</v>
      </c>
      <c r="AJ26" s="21"/>
      <c r="AK26" s="21"/>
      <c r="AL26" s="24">
        <f>ROUND(SUM(G26:AJ26),5)</f>
        <v>-1530.41</v>
      </c>
    </row>
    <row r="27" spans="1:38" s="26" customFormat="1" ht="10.8" thickBot="1" x14ac:dyDescent="0.25">
      <c r="A27" s="19" t="s">
        <v>49</v>
      </c>
      <c r="B27" s="19"/>
      <c r="C27" s="19"/>
      <c r="D27" s="19"/>
      <c r="E27" s="19"/>
      <c r="F27" s="19"/>
      <c r="G27" s="25">
        <f>ROUND(G21+G26,5)</f>
        <v>3739.42</v>
      </c>
      <c r="H27" s="19"/>
      <c r="I27" s="25">
        <f>ROUND(I21+I26,5)</f>
        <v>1690.47</v>
      </c>
      <c r="J27" s="19"/>
      <c r="K27" s="25">
        <f>ROUND(K21+K26,5)</f>
        <v>-125</v>
      </c>
      <c r="L27" s="19"/>
      <c r="M27" s="25">
        <f>ROUND(M21+M26,5)</f>
        <v>-172.11</v>
      </c>
      <c r="N27" s="19"/>
      <c r="O27" s="25">
        <f>ROUND(O21+O26,5)</f>
        <v>16642.490000000002</v>
      </c>
      <c r="P27" s="19"/>
      <c r="Q27" s="25">
        <f>ROUND(Q21+Q26,5)</f>
        <v>-330.04</v>
      </c>
      <c r="R27" s="19"/>
      <c r="S27" s="25">
        <f>ROUND(S21+S26,5)</f>
        <v>164</v>
      </c>
      <c r="T27" s="19"/>
      <c r="U27" s="25">
        <f>ROUND(U21+U26,5)</f>
        <v>-75</v>
      </c>
      <c r="V27" s="19"/>
      <c r="W27" s="25">
        <f>ROUND(W21+W26,5)</f>
        <v>-75</v>
      </c>
      <c r="X27" s="19"/>
      <c r="Y27" s="25">
        <f>ROUND(Y21+Y26,5)</f>
        <v>-150</v>
      </c>
      <c r="Z27" s="19"/>
      <c r="AA27" s="25">
        <f>ROUND(AA21+AA26,5)</f>
        <v>72.319999999999993</v>
      </c>
      <c r="AB27" s="19"/>
      <c r="AC27" s="25">
        <f>ROUND(AC21+AC26,5)</f>
        <v>-50</v>
      </c>
      <c r="AD27" s="19"/>
      <c r="AE27" s="25">
        <f>ROUND(AE21+AE26,5)</f>
        <v>-50</v>
      </c>
      <c r="AF27" s="19"/>
      <c r="AG27" s="25">
        <f>ROUND(AG21+AG26,5)</f>
        <v>-150</v>
      </c>
      <c r="AH27" s="19"/>
      <c r="AI27" s="25">
        <f>ROUND(AI21+AI26,5)</f>
        <v>20</v>
      </c>
      <c r="AJ27" s="19"/>
      <c r="AK27" s="19"/>
      <c r="AL27" s="25">
        <f>ROUND(SUM(G27:AJ27),5)</f>
        <v>21151.55</v>
      </c>
    </row>
    <row r="28" spans="1:38" ht="15" thickTop="1" x14ac:dyDescent="0.3"/>
  </sheetData>
  <pageMargins left="0.7" right="0.7" top="0.75" bottom="0.75" header="0.1" footer="0.3"/>
  <pageSetup orientation="portrait" r:id="rId1"/>
  <headerFooter>
    <oddHeader>&amp;L&amp;"Arial,Bold"&amp;8 7:15 AM
&amp;"Arial,Bold"&amp;8 12/09/20
&amp;"Arial,Bold"&amp;8 Accrual Basis&amp;C&amp;"Arial,Bold"&amp;12 Avon High School Booster Club, Inc.
&amp;"Arial,Bold"&amp;14 Profit &amp;&amp; Loss by Class
&amp;"Arial,Bold"&amp;10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51" r:id="rId4" name="FILTER"/>
      </mc:Fallback>
    </mc:AlternateContent>
    <mc:AlternateContent xmlns:mc="http://schemas.openxmlformats.org/markup-compatibility/2006">
      <mc:Choice Requires="x14">
        <control shapeId="205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5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7FAF-D952-4F50-A28E-34C350772E39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6"/>
  </cols>
  <sheetData>
    <row r="1" spans="1:37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7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1:3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37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1:37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7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37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November 2020</vt:lpstr>
      <vt:lpstr>Alert</vt:lpstr>
      <vt:lpstr>Summary!Print_Area</vt:lpstr>
      <vt:lpstr>'November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2020-03-02T19:35:11Z</cp:lastPrinted>
  <dcterms:created xsi:type="dcterms:W3CDTF">2014-08-22T00:56:20Z</dcterms:created>
  <dcterms:modified xsi:type="dcterms:W3CDTF">2020-12-12T00:26:29Z</dcterms:modified>
</cp:coreProperties>
</file>